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5 3 екз\9 міс 2025\"/>
    </mc:Choice>
  </mc:AlternateContent>
  <workbookProtection workbookAlgorithmName="SHA-512" workbookHashValue="Pp8XsVOGPqdhcWYI07JpBo+A43M3nPhYFLRCDCykK281tjI1JHrwsecp8qK1iR1vukRZhM7ik3OUX4WUo+ws1A==" workbookSaltValue="JKGwwgypebCYwPEAI6hAHQ==" workbookSpinCount="100000" lockStructure="1"/>
  <bookViews>
    <workbookView xWindow="-120" yWindow="-120" windowWidth="29040" windowHeight="15840" tabRatio="915" firstSheet="3" activeTab="10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[30]Inform!$F$2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'[31]7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'[31]7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інфо_1'!$A$1:$O$73</definedName>
    <definedName name="_xlnm.Print_Area" localSheetId="7">'6.2. Інша інфо_2'!$A$1:$AF$57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Аналіз!$A$1:$H$101</definedName>
    <definedName name="_xlnm.Print_Area" localSheetId="2">'ІІ. Розр. з бюджетом'!$A$1:$H$49</definedName>
    <definedName name="_xlnm.Print_Area" localSheetId="5">'Розшифровка до капівидатків'!$A$1:$G$47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фінрезультати'!$A$1:$G$76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'[31]7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26" l="1"/>
  <c r="F94" i="26" s="1"/>
  <c r="G94" i="26"/>
  <c r="H94" i="26"/>
  <c r="E95" i="26"/>
  <c r="F95" i="26" s="1"/>
  <c r="G95" i="26"/>
  <c r="H95" i="26"/>
  <c r="E96" i="26"/>
  <c r="F96" i="26" s="1"/>
  <c r="G96" i="26"/>
  <c r="H96" i="26"/>
  <c r="E97" i="26"/>
  <c r="F97" i="26" s="1"/>
  <c r="G97" i="26"/>
  <c r="H97" i="26"/>
  <c r="E98" i="26"/>
  <c r="F98" i="26" s="1"/>
  <c r="G98" i="26"/>
  <c r="H98" i="26"/>
  <c r="E99" i="26"/>
  <c r="F99" i="26" s="1"/>
  <c r="G99" i="26"/>
  <c r="H99" i="26"/>
  <c r="E100" i="26"/>
  <c r="F100" i="26" s="1"/>
  <c r="G100" i="26"/>
  <c r="H100" i="26"/>
  <c r="E101" i="26"/>
  <c r="F101" i="26" s="1"/>
  <c r="G101" i="26"/>
  <c r="H101" i="26"/>
  <c r="G93" i="26"/>
  <c r="H93" i="26" s="1"/>
  <c r="E93" i="26"/>
  <c r="F93" i="26" s="1"/>
  <c r="E79" i="26"/>
  <c r="F79" i="26" s="1"/>
  <c r="G79" i="26"/>
  <c r="H79" i="26"/>
  <c r="E80" i="26"/>
  <c r="F80" i="26" s="1"/>
  <c r="G80" i="26"/>
  <c r="H80" i="26"/>
  <c r="E81" i="26"/>
  <c r="F81" i="26" s="1"/>
  <c r="G81" i="26"/>
  <c r="H81" i="26"/>
  <c r="H78" i="26"/>
  <c r="G78" i="26"/>
  <c r="F78" i="26"/>
  <c r="E78" i="26"/>
  <c r="E57" i="26"/>
  <c r="F57" i="26" s="1"/>
  <c r="G57" i="26"/>
  <c r="H57" i="26"/>
  <c r="E58" i="26"/>
  <c r="F58" i="26" s="1"/>
  <c r="G58" i="26"/>
  <c r="H58" i="26"/>
  <c r="E59" i="26"/>
  <c r="F59" i="26" s="1"/>
  <c r="G59" i="26"/>
  <c r="H59" i="26"/>
  <c r="E60" i="26"/>
  <c r="F60" i="26" s="1"/>
  <c r="G60" i="26"/>
  <c r="H60" i="26"/>
  <c r="E61" i="26"/>
  <c r="F61" i="26" s="1"/>
  <c r="G61" i="26"/>
  <c r="H61" i="26"/>
  <c r="E62" i="26"/>
  <c r="F62" i="26" s="1"/>
  <c r="G62" i="26"/>
  <c r="H62" i="26"/>
  <c r="E63" i="26"/>
  <c r="F63" i="26" s="1"/>
  <c r="G63" i="26"/>
  <c r="H63" i="26"/>
  <c r="E64" i="26"/>
  <c r="F64" i="26" s="1"/>
  <c r="G64" i="26"/>
  <c r="H64" i="26"/>
  <c r="E65" i="26"/>
  <c r="F65" i="26" s="1"/>
  <c r="G65" i="26"/>
  <c r="H65" i="26"/>
  <c r="E66" i="26"/>
  <c r="F66" i="26" s="1"/>
  <c r="G66" i="26"/>
  <c r="H66" i="26"/>
  <c r="E67" i="26"/>
  <c r="F67" i="26" s="1"/>
  <c r="G67" i="26"/>
  <c r="H67" i="26"/>
  <c r="G56" i="26"/>
  <c r="H56" i="26" s="1"/>
  <c r="E56" i="26"/>
  <c r="F56" i="26" s="1"/>
  <c r="E41" i="26"/>
  <c r="F41" i="26" s="1"/>
  <c r="G41" i="26"/>
  <c r="H41" i="26"/>
  <c r="E42" i="26"/>
  <c r="F42" i="26" s="1"/>
  <c r="G42" i="26"/>
  <c r="H42" i="26"/>
  <c r="E43" i="26"/>
  <c r="F43" i="26" s="1"/>
  <c r="G43" i="26"/>
  <c r="H43" i="26"/>
  <c r="E44" i="26"/>
  <c r="F44" i="26" s="1"/>
  <c r="G44" i="26"/>
  <c r="H44" i="26"/>
  <c r="E45" i="26"/>
  <c r="F45" i="26" s="1"/>
  <c r="G45" i="26"/>
  <c r="H45" i="26"/>
  <c r="E46" i="26"/>
  <c r="F46" i="26" s="1"/>
  <c r="G46" i="26"/>
  <c r="H46" i="26"/>
  <c r="G40" i="26"/>
  <c r="H40" i="26" s="1"/>
  <c r="E40" i="26"/>
  <c r="F40" i="26" s="1"/>
  <c r="E24" i="26"/>
  <c r="F24" i="26" s="1"/>
  <c r="G24" i="26"/>
  <c r="H24" i="26"/>
  <c r="E25" i="26"/>
  <c r="F25" i="26" s="1"/>
  <c r="G25" i="26"/>
  <c r="H25" i="26"/>
  <c r="E26" i="26"/>
  <c r="F26" i="26" s="1"/>
  <c r="G26" i="26"/>
  <c r="H26" i="26"/>
  <c r="E27" i="26"/>
  <c r="F27" i="26" s="1"/>
  <c r="G27" i="26"/>
  <c r="H27" i="26"/>
  <c r="E28" i="26"/>
  <c r="F28" i="26" s="1"/>
  <c r="G28" i="26"/>
  <c r="H28" i="26"/>
  <c r="E29" i="26"/>
  <c r="F29" i="26" s="1"/>
  <c r="G29" i="26"/>
  <c r="H29" i="26"/>
  <c r="G23" i="26"/>
  <c r="H23" i="26" s="1"/>
  <c r="E23" i="26"/>
  <c r="F23" i="26" s="1"/>
  <c r="H20" i="26"/>
  <c r="G20" i="26"/>
  <c r="F20" i="26"/>
  <c r="E20" i="26"/>
  <c r="E10" i="26"/>
  <c r="F10" i="26" s="1"/>
  <c r="G10" i="26"/>
  <c r="H10" i="26" s="1"/>
  <c r="E11" i="26"/>
  <c r="F11" i="26"/>
  <c r="G11" i="26"/>
  <c r="H11" i="26"/>
  <c r="E12" i="26"/>
  <c r="F12" i="26"/>
  <c r="G12" i="26"/>
  <c r="H12" i="26"/>
  <c r="E13" i="26"/>
  <c r="F13" i="26"/>
  <c r="G13" i="26"/>
  <c r="H13" i="26"/>
  <c r="E14" i="26"/>
  <c r="F14" i="26"/>
  <c r="G14" i="26"/>
  <c r="H14" i="26"/>
  <c r="E15" i="26"/>
  <c r="F15" i="26"/>
  <c r="G15" i="26"/>
  <c r="H15" i="26"/>
  <c r="E16" i="26"/>
  <c r="F16" i="26"/>
  <c r="G16" i="26"/>
  <c r="H16" i="26"/>
  <c r="E17" i="26"/>
  <c r="F17" i="26"/>
  <c r="G17" i="26"/>
  <c r="H17" i="26"/>
  <c r="E18" i="26"/>
  <c r="F18" i="26"/>
  <c r="G18" i="26"/>
  <c r="H18" i="26"/>
  <c r="E19" i="26"/>
  <c r="F19" i="26"/>
  <c r="G19" i="26"/>
  <c r="H19" i="26"/>
  <c r="H9" i="26"/>
  <c r="G9" i="26"/>
  <c r="F9" i="26"/>
  <c r="O63" i="27" l="1"/>
  <c r="N23" i="27"/>
  <c r="L23" i="27"/>
  <c r="V25" i="28"/>
  <c r="R25" i="28"/>
  <c r="S27" i="28"/>
  <c r="F27" i="23"/>
  <c r="D10" i="23"/>
  <c r="D11" i="20" l="1"/>
  <c r="F11" i="20"/>
  <c r="E7" i="24"/>
  <c r="F14" i="23"/>
  <c r="F15" i="23"/>
  <c r="F16" i="23"/>
  <c r="F70" i="21"/>
  <c r="F60" i="21"/>
  <c r="F52" i="21"/>
  <c r="F53" i="21"/>
  <c r="F44" i="21"/>
  <c r="F45" i="21"/>
  <c r="G28" i="21"/>
  <c r="G29" i="21"/>
  <c r="G25" i="21"/>
  <c r="F21" i="21"/>
  <c r="F22" i="21"/>
  <c r="C23" i="26"/>
  <c r="C24" i="26"/>
  <c r="B23" i="26"/>
  <c r="B24" i="26"/>
  <c r="D23" i="26"/>
  <c r="D24" i="26"/>
  <c r="A23" i="26"/>
  <c r="A24" i="26"/>
  <c r="F17" i="23" l="1"/>
  <c r="F18" i="23"/>
  <c r="F19" i="23"/>
  <c r="E69" i="21"/>
  <c r="G47" i="21"/>
  <c r="G48" i="21"/>
  <c r="E35" i="21"/>
  <c r="X38" i="28" l="1"/>
  <c r="L68" i="27" l="1"/>
  <c r="J68" i="27"/>
  <c r="H68" i="27"/>
  <c r="F68" i="27"/>
  <c r="D68" i="27"/>
  <c r="L65" i="27"/>
  <c r="J65" i="27"/>
  <c r="H65" i="27"/>
  <c r="F65" i="27"/>
  <c r="D65" i="27"/>
  <c r="M62" i="27"/>
  <c r="J60" i="27"/>
  <c r="D60" i="27"/>
  <c r="L60" i="27" l="1"/>
  <c r="C10" i="27"/>
  <c r="F94" i="2"/>
  <c r="D49" i="21"/>
  <c r="O62" i="27"/>
  <c r="G27" i="23" l="1"/>
  <c r="F40" i="23"/>
  <c r="F41" i="23"/>
  <c r="F42" i="23"/>
  <c r="F43" i="23"/>
  <c r="F44" i="23"/>
  <c r="F20" i="23"/>
  <c r="F21" i="23"/>
  <c r="F22" i="23"/>
  <c r="F23" i="23"/>
  <c r="F24" i="23"/>
  <c r="F25" i="23"/>
  <c r="F7" i="21"/>
  <c r="G7" i="21"/>
  <c r="F8" i="21"/>
  <c r="G8" i="21"/>
  <c r="F9" i="21"/>
  <c r="G9" i="21"/>
  <c r="F10" i="21"/>
  <c r="G10" i="21"/>
  <c r="F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F20" i="21"/>
  <c r="G20" i="21"/>
  <c r="F23" i="21"/>
  <c r="G23" i="21"/>
  <c r="F24" i="21"/>
  <c r="F25" i="21"/>
  <c r="F26" i="21"/>
  <c r="F27" i="21"/>
  <c r="G27" i="21"/>
  <c r="F28" i="21"/>
  <c r="F29" i="21"/>
  <c r="F30" i="21"/>
  <c r="G30" i="21"/>
  <c r="F31" i="21"/>
  <c r="F32" i="21"/>
  <c r="F33" i="21"/>
  <c r="F34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F46" i="21"/>
  <c r="G46" i="21"/>
  <c r="F47" i="21"/>
  <c r="F48" i="21"/>
  <c r="F50" i="21"/>
  <c r="F51" i="21"/>
  <c r="F54" i="21"/>
  <c r="F55" i="21"/>
  <c r="F56" i="21"/>
  <c r="F58" i="21"/>
  <c r="G58" i="21"/>
  <c r="F59" i="21"/>
  <c r="G59" i="21"/>
  <c r="F61" i="21"/>
  <c r="F62" i="21"/>
  <c r="G62" i="21"/>
  <c r="F63" i="21"/>
  <c r="F65" i="21"/>
  <c r="G65" i="21"/>
  <c r="F66" i="21"/>
  <c r="G66" i="21"/>
  <c r="F67" i="21"/>
  <c r="F68" i="21"/>
  <c r="F71" i="21"/>
  <c r="G71" i="21"/>
  <c r="F72" i="21"/>
  <c r="E33" i="19"/>
  <c r="F33" i="19"/>
  <c r="B46" i="26"/>
  <c r="W34" i="28"/>
  <c r="W38" i="28"/>
  <c r="W39" i="28"/>
  <c r="AD38" i="28"/>
  <c r="AE38" i="28" s="1"/>
  <c r="AD39" i="28"/>
  <c r="AE39" i="28" s="1"/>
  <c r="AD26" i="28"/>
  <c r="AE26" i="28" s="1"/>
  <c r="AD27" i="28"/>
  <c r="AE27" i="28" s="1"/>
  <c r="V35" i="28"/>
  <c r="W26" i="28"/>
  <c r="W27" i="28"/>
  <c r="W28" i="28"/>
  <c r="W29" i="28"/>
  <c r="W30" i="28"/>
  <c r="W31" i="28"/>
  <c r="O28" i="28"/>
  <c r="N25" i="28"/>
  <c r="I24" i="27"/>
  <c r="O64" i="27"/>
  <c r="N60" i="27"/>
  <c r="E10" i="23"/>
  <c r="F39" i="19"/>
  <c r="F31" i="19"/>
  <c r="F9" i="19"/>
  <c r="C7" i="24" l="1"/>
  <c r="C6" i="24" s="1"/>
  <c r="C18" i="27"/>
  <c r="C14" i="27"/>
  <c r="C64" i="21"/>
  <c r="C70" i="2" s="1"/>
  <c r="D46" i="26" l="1"/>
  <c r="D44" i="26"/>
  <c r="C46" i="26"/>
  <c r="C44" i="26"/>
  <c r="B44" i="26"/>
  <c r="I23" i="27" l="1"/>
  <c r="I14" i="27"/>
  <c r="K54" i="27" l="1"/>
  <c r="AF41" i="28"/>
  <c r="AD41" i="28"/>
  <c r="AE41" i="28" s="1"/>
  <c r="AF34" i="28"/>
  <c r="AD34" i="28"/>
  <c r="AE34" i="28" s="1"/>
  <c r="AF30" i="28"/>
  <c r="AD30" i="28"/>
  <c r="AE30" i="28" s="1"/>
  <c r="W41" i="28"/>
  <c r="X41" i="28"/>
  <c r="O30" i="28"/>
  <c r="V32" i="28"/>
  <c r="U32" i="28"/>
  <c r="N42" i="28"/>
  <c r="G28" i="23" l="1"/>
  <c r="G29" i="23"/>
  <c r="G30" i="23"/>
  <c r="G31" i="23"/>
  <c r="F28" i="23"/>
  <c r="F29" i="23"/>
  <c r="F30" i="23"/>
  <c r="F31" i="23"/>
  <c r="F32" i="23"/>
  <c r="D26" i="23"/>
  <c r="E10" i="3" s="1"/>
  <c r="E26" i="23"/>
  <c r="C26" i="23"/>
  <c r="D75" i="2" l="1"/>
  <c r="D28" i="19"/>
  <c r="E6" i="21"/>
  <c r="F21" i="2" s="1"/>
  <c r="E49" i="21"/>
  <c r="F49" i="21" s="1"/>
  <c r="C49" i="21"/>
  <c r="C55" i="2" s="1"/>
  <c r="C22" i="27"/>
  <c r="C25" i="27"/>
  <c r="C24" i="27"/>
  <c r="C23" i="27"/>
  <c r="D57" i="21"/>
  <c r="E62" i="2" s="1"/>
  <c r="E57" i="21"/>
  <c r="C57" i="21"/>
  <c r="C62" i="2" s="1"/>
  <c r="G57" i="21" l="1"/>
  <c r="F57" i="21"/>
  <c r="F13" i="2"/>
  <c r="F24" i="27"/>
  <c r="F23" i="27"/>
  <c r="E9" i="19"/>
  <c r="D15" i="26" l="1"/>
  <c r="C15" i="26"/>
  <c r="D31" i="26" l="1"/>
  <c r="C31" i="26"/>
  <c r="B31" i="26"/>
  <c r="A31" i="26"/>
  <c r="E31" i="26" l="1"/>
  <c r="F31" i="26" s="1"/>
  <c r="G31" i="26"/>
  <c r="H31" i="26" s="1"/>
  <c r="Z25" i="28"/>
  <c r="AC31" i="28"/>
  <c r="AF31" i="28" s="1"/>
  <c r="AD31" i="28"/>
  <c r="AE31" i="28" l="1"/>
  <c r="E64" i="21"/>
  <c r="S28" i="28" l="1"/>
  <c r="S29" i="28"/>
  <c r="Q25" i="28"/>
  <c r="C65" i="26" l="1"/>
  <c r="D7" i="24" l="1"/>
  <c r="G11" i="20"/>
  <c r="M34" i="27"/>
  <c r="J34" i="27"/>
  <c r="F36" i="23"/>
  <c r="F37" i="23"/>
  <c r="F38" i="23"/>
  <c r="F39" i="23"/>
  <c r="G7" i="23"/>
  <c r="G8" i="23"/>
  <c r="G9" i="23"/>
  <c r="G37" i="2"/>
  <c r="B25" i="26"/>
  <c r="AF36" i="28"/>
  <c r="AF37" i="28"/>
  <c r="AD36" i="28"/>
  <c r="AE36" i="28" s="1"/>
  <c r="AD37" i="28"/>
  <c r="AE37" i="28" s="1"/>
  <c r="AF28" i="28"/>
  <c r="AD28" i="28"/>
  <c r="AE28" i="28" s="1"/>
  <c r="X36" i="28"/>
  <c r="X37" i="28"/>
  <c r="W36" i="28"/>
  <c r="W37" i="28"/>
  <c r="X28" i="28"/>
  <c r="V42" i="28"/>
  <c r="D65" i="26" l="1"/>
  <c r="E33" i="23"/>
  <c r="E6" i="23" s="1"/>
  <c r="F96" i="2"/>
  <c r="F95" i="2"/>
  <c r="I18" i="27" s="1"/>
  <c r="B65" i="26"/>
  <c r="C33" i="23"/>
  <c r="D29" i="19"/>
  <c r="D38" i="19"/>
  <c r="I21" i="27" l="1"/>
  <c r="I25" i="27" s="1"/>
  <c r="G27" i="2"/>
  <c r="D27" i="2"/>
  <c r="G17" i="2" l="1"/>
  <c r="H17" i="2"/>
  <c r="G18" i="2"/>
  <c r="H18" i="2"/>
  <c r="G19" i="2"/>
  <c r="H19" i="2"/>
  <c r="G20" i="2"/>
  <c r="H20" i="2"/>
  <c r="D35" i="21" l="1"/>
  <c r="F43" i="2"/>
  <c r="C35" i="21"/>
  <c r="C43" i="2" s="1"/>
  <c r="D6" i="21"/>
  <c r="E21" i="2" s="1"/>
  <c r="C6" i="21"/>
  <c r="C21" i="2" s="1"/>
  <c r="D61" i="26"/>
  <c r="D62" i="26"/>
  <c r="C61" i="26"/>
  <c r="C62" i="26"/>
  <c r="D57" i="26"/>
  <c r="D58" i="26"/>
  <c r="D59" i="26"/>
  <c r="C57" i="26"/>
  <c r="C58" i="26"/>
  <c r="C59" i="26"/>
  <c r="B61" i="26"/>
  <c r="B62" i="26"/>
  <c r="B63" i="26"/>
  <c r="B60" i="26"/>
  <c r="B57" i="26"/>
  <c r="B58" i="26"/>
  <c r="B59" i="26"/>
  <c r="B56" i="26"/>
  <c r="AC29" i="28"/>
  <c r="AC33" i="28"/>
  <c r="AC40" i="28"/>
  <c r="AD29" i="28"/>
  <c r="AD33" i="28"/>
  <c r="AD40" i="28"/>
  <c r="AB29" i="28"/>
  <c r="AB32" i="28"/>
  <c r="AB33" i="28"/>
  <c r="AB35" i="28"/>
  <c r="AB40" i="28"/>
  <c r="AA32" i="28"/>
  <c r="AA33" i="28"/>
  <c r="AA35" i="28"/>
  <c r="AA40" i="28"/>
  <c r="AD25" i="28"/>
  <c r="X40" i="28"/>
  <c r="U35" i="28"/>
  <c r="Q35" i="28"/>
  <c r="R32" i="28"/>
  <c r="R42" i="28" s="1"/>
  <c r="Q32" i="28"/>
  <c r="AC32" i="28" s="1"/>
  <c r="E43" i="2" l="1"/>
  <c r="G35" i="21"/>
  <c r="F35" i="21"/>
  <c r="AF29" i="28"/>
  <c r="AE29" i="28"/>
  <c r="AC35" i="28"/>
  <c r="F6" i="21"/>
  <c r="H21" i="2"/>
  <c r="G21" i="2"/>
  <c r="U42" i="28"/>
  <c r="X32" i="28"/>
  <c r="W32" i="28"/>
  <c r="X35" i="28"/>
  <c r="Z42" i="28"/>
  <c r="AD32" i="28"/>
  <c r="AD35" i="28"/>
  <c r="Q42" i="28"/>
  <c r="AD42" i="28" l="1"/>
  <c r="Z43" i="28" s="1"/>
  <c r="AE32" i="28"/>
  <c r="AF32" i="28"/>
  <c r="C101" i="26" l="1"/>
  <c r="B101" i="26"/>
  <c r="D29" i="26"/>
  <c r="D30" i="26"/>
  <c r="C29" i="26"/>
  <c r="C30" i="26"/>
  <c r="D28" i="26"/>
  <c r="C28" i="26"/>
  <c r="D22" i="26"/>
  <c r="D25" i="26"/>
  <c r="D26" i="26"/>
  <c r="D27" i="26"/>
  <c r="C22" i="26"/>
  <c r="C25" i="26"/>
  <c r="C26" i="26"/>
  <c r="C27" i="26"/>
  <c r="C21" i="26"/>
  <c r="D21" i="26"/>
  <c r="B29" i="26"/>
  <c r="B30" i="26"/>
  <c r="E30" i="26" s="1"/>
  <c r="F30" i="26" s="1"/>
  <c r="B28" i="26"/>
  <c r="B22" i="26"/>
  <c r="B26" i="26"/>
  <c r="B27" i="26"/>
  <c r="B21" i="26"/>
  <c r="A29" i="26"/>
  <c r="A30" i="26"/>
  <c r="A28" i="26"/>
  <c r="A27" i="26"/>
  <c r="A22" i="26"/>
  <c r="A25" i="26"/>
  <c r="A26" i="26"/>
  <c r="A21" i="26"/>
  <c r="G30" i="26" l="1"/>
  <c r="H30" i="26" s="1"/>
  <c r="D66" i="26"/>
  <c r="F18" i="27"/>
  <c r="F21" i="27" s="1"/>
  <c r="C66" i="26"/>
  <c r="F25" i="27" l="1"/>
  <c r="C67" i="26" s="1"/>
  <c r="C63" i="26"/>
  <c r="C60" i="26"/>
  <c r="B67" i="26"/>
  <c r="B66" i="26"/>
  <c r="B64" i="26"/>
  <c r="D11" i="26"/>
  <c r="D12" i="26"/>
  <c r="D13" i="26"/>
  <c r="D14" i="26"/>
  <c r="D16" i="26"/>
  <c r="D17" i="26"/>
  <c r="D18" i="26"/>
  <c r="D19" i="26"/>
  <c r="D10" i="26"/>
  <c r="C11" i="26"/>
  <c r="C12" i="26"/>
  <c r="C13" i="26"/>
  <c r="C14" i="26"/>
  <c r="C16" i="26"/>
  <c r="C17" i="26"/>
  <c r="C18" i="26"/>
  <c r="C19" i="26"/>
  <c r="C10" i="26"/>
  <c r="A11" i="26"/>
  <c r="A12" i="26"/>
  <c r="A13" i="26"/>
  <c r="A14" i="26"/>
  <c r="A16" i="26"/>
  <c r="A17" i="26"/>
  <c r="A18" i="26"/>
  <c r="A19" i="26"/>
  <c r="A10" i="26"/>
  <c r="J35" i="27"/>
  <c r="J36" i="27"/>
  <c r="J37" i="27"/>
  <c r="J38" i="27"/>
  <c r="J39" i="27"/>
  <c r="J40" i="27"/>
  <c r="J41" i="27"/>
  <c r="J42" i="27"/>
  <c r="J43" i="27"/>
  <c r="J44" i="27"/>
  <c r="G45" i="27"/>
  <c r="D45" i="27"/>
  <c r="M35" i="27"/>
  <c r="M36" i="27"/>
  <c r="M37" i="27"/>
  <c r="M38" i="27"/>
  <c r="M39" i="27"/>
  <c r="M40" i="27"/>
  <c r="M41" i="27"/>
  <c r="M42" i="27"/>
  <c r="J53" i="28"/>
  <c r="H53" i="28"/>
  <c r="F53" i="28"/>
  <c r="Y42" i="28"/>
  <c r="W42" i="28"/>
  <c r="M42" i="28"/>
  <c r="W40" i="28"/>
  <c r="T40" i="28"/>
  <c r="S40" i="28"/>
  <c r="P40" i="28"/>
  <c r="O40" i="28"/>
  <c r="W35" i="28"/>
  <c r="T35" i="28"/>
  <c r="S35" i="28"/>
  <c r="P35" i="28"/>
  <c r="O35" i="28"/>
  <c r="X33" i="28"/>
  <c r="W33" i="28"/>
  <c r="T33" i="28"/>
  <c r="S33" i="28"/>
  <c r="P33" i="28"/>
  <c r="O33" i="28"/>
  <c r="AC25" i="28"/>
  <c r="AC42" i="28" s="1"/>
  <c r="AB25" i="28"/>
  <c r="AA25" i="28"/>
  <c r="X25" i="28"/>
  <c r="W25" i="28"/>
  <c r="T25" i="28"/>
  <c r="S25" i="28"/>
  <c r="P25" i="28"/>
  <c r="O25" i="28"/>
  <c r="X17" i="28"/>
  <c r="U17" i="28"/>
  <c r="R17" i="28"/>
  <c r="AD16" i="28"/>
  <c r="AA16" i="28"/>
  <c r="AD15" i="28"/>
  <c r="AA15" i="28"/>
  <c r="X8" i="28"/>
  <c r="U8" i="28"/>
  <c r="AD8" i="28" s="1"/>
  <c r="R8" i="28"/>
  <c r="AD7" i="28"/>
  <c r="AA7" i="28"/>
  <c r="F10" i="27"/>
  <c r="F22" i="27" s="1"/>
  <c r="I10" i="27"/>
  <c r="I22" i="27" s="1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4" i="27"/>
  <c r="M43" i="27"/>
  <c r="M44" i="27"/>
  <c r="N69" i="27"/>
  <c r="N67" i="27" s="1"/>
  <c r="N72" i="27"/>
  <c r="H73" i="27" l="1"/>
  <c r="F73" i="27"/>
  <c r="O42" i="28"/>
  <c r="D56" i="26"/>
  <c r="H12" i="2"/>
  <c r="G12" i="2"/>
  <c r="AA8" i="28"/>
  <c r="AA17" i="28"/>
  <c r="C64" i="26"/>
  <c r="C56" i="26"/>
  <c r="N70" i="27"/>
  <c r="M45" i="27"/>
  <c r="AA42" i="28"/>
  <c r="AE25" i="28"/>
  <c r="AE40" i="28"/>
  <c r="AE35" i="28"/>
  <c r="AE33" i="28"/>
  <c r="S42" i="28"/>
  <c r="N43" i="28"/>
  <c r="C20" i="26"/>
  <c r="C9" i="26" s="1"/>
  <c r="D20" i="26"/>
  <c r="D9" i="26" s="1"/>
  <c r="L73" i="27"/>
  <c r="D73" i="27"/>
  <c r="J73" i="27"/>
  <c r="J45" i="27"/>
  <c r="L10" i="27"/>
  <c r="N10" i="27"/>
  <c r="L24" i="27"/>
  <c r="AD17" i="28"/>
  <c r="AF25" i="28"/>
  <c r="AF33" i="28"/>
  <c r="AF35" i="28"/>
  <c r="AF40" i="28"/>
  <c r="P42" i="28"/>
  <c r="T42" i="28"/>
  <c r="X42" i="28"/>
  <c r="AB42" i="28"/>
  <c r="N73" i="27" l="1"/>
  <c r="R43" i="28"/>
  <c r="V43" i="28"/>
  <c r="Y43" i="28"/>
  <c r="Q43" i="28"/>
  <c r="AF42" i="28"/>
  <c r="U43" i="28"/>
  <c r="M43" i="28"/>
  <c r="AE42" i="28"/>
  <c r="AD43" i="28" l="1"/>
  <c r="AC43" i="28"/>
  <c r="D33" i="19"/>
  <c r="F62" i="2"/>
  <c r="D64" i="21"/>
  <c r="F70" i="2"/>
  <c r="D31" i="19"/>
  <c r="D39" i="19"/>
  <c r="E70" i="2" l="1"/>
  <c r="G64" i="21"/>
  <c r="F64" i="21"/>
  <c r="H62" i="2"/>
  <c r="G62" i="2"/>
  <c r="D101" i="26"/>
  <c r="N18" i="27"/>
  <c r="D60" i="26"/>
  <c r="L18" i="27"/>
  <c r="B20" i="26"/>
  <c r="B9" i="26" l="1"/>
  <c r="E9" i="26" s="1"/>
  <c r="N22" i="27"/>
  <c r="L22" i="27"/>
  <c r="D64" i="26"/>
  <c r="D63" i="26"/>
  <c r="L21" i="27"/>
  <c r="N21" i="27"/>
  <c r="E87" i="2"/>
  <c r="D67" i="26" l="1"/>
  <c r="N25" i="27"/>
  <c r="L25" i="27"/>
  <c r="E21" i="26" l="1"/>
  <c r="F21" i="26" s="1"/>
  <c r="G21" i="26"/>
  <c r="H21" i="26" s="1"/>
  <c r="E22" i="26"/>
  <c r="F22" i="26" s="1"/>
  <c r="G22" i="26"/>
  <c r="H22" i="26" s="1"/>
  <c r="G33" i="19" l="1"/>
  <c r="H33" i="19"/>
  <c r="G28" i="19"/>
  <c r="H28" i="19"/>
  <c r="G29" i="19"/>
  <c r="D69" i="21"/>
  <c r="D25" i="19"/>
  <c r="D20" i="19"/>
  <c r="D10" i="19"/>
  <c r="H10" i="19"/>
  <c r="G10" i="19"/>
  <c r="G42" i="2"/>
  <c r="H42" i="2"/>
  <c r="G75" i="2"/>
  <c r="H75" i="2"/>
  <c r="E73" i="2" l="1"/>
  <c r="D70" i="2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D21" i="2" l="1"/>
  <c r="H41" i="2" l="1"/>
  <c r="G41" i="2"/>
  <c r="D41" i="2"/>
  <c r="D96" i="2"/>
  <c r="F97" i="2"/>
  <c r="D97" i="2" s="1"/>
  <c r="D94" i="2"/>
  <c r="C68" i="2"/>
  <c r="D95" i="2" l="1"/>
  <c r="F7" i="23" l="1"/>
  <c r="F8" i="23"/>
  <c r="F9" i="23"/>
  <c r="F11" i="23"/>
  <c r="F12" i="23"/>
  <c r="F13" i="23"/>
  <c r="F34" i="23"/>
  <c r="F35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43" i="19" l="1"/>
  <c r="D8" i="19" l="1"/>
  <c r="H95" i="2" l="1"/>
  <c r="G95" i="2"/>
  <c r="G96" i="2"/>
  <c r="H96" i="2"/>
  <c r="H97" i="2"/>
  <c r="G97" i="2"/>
  <c r="E68" i="2"/>
  <c r="D33" i="23"/>
  <c r="E12" i="3" s="1"/>
  <c r="F12" i="3"/>
  <c r="D12" i="3" s="1"/>
  <c r="F10" i="3"/>
  <c r="D10" i="3" s="1"/>
  <c r="C10" i="23"/>
  <c r="C6" i="23" s="1"/>
  <c r="F55" i="2"/>
  <c r="C69" i="21"/>
  <c r="C73" i="2" s="1"/>
  <c r="F69" i="21" l="1"/>
  <c r="G69" i="21"/>
  <c r="D6" i="23"/>
  <c r="E9" i="3"/>
  <c r="F9" i="3"/>
  <c r="D9" i="3" s="1"/>
  <c r="D55" i="2"/>
  <c r="D52" i="2" s="1"/>
  <c r="D82" i="2" s="1"/>
  <c r="G55" i="2"/>
  <c r="F73" i="2"/>
  <c r="H73" i="2" s="1"/>
  <c r="D43" i="2"/>
  <c r="D23" i="2" s="1"/>
  <c r="H43" i="2"/>
  <c r="G43" i="2"/>
  <c r="F33" i="23"/>
  <c r="F26" i="23"/>
  <c r="G26" i="23"/>
  <c r="F10" i="23"/>
  <c r="G6" i="21"/>
  <c r="D100" i="26"/>
  <c r="D99" i="26"/>
  <c r="D98" i="26"/>
  <c r="D97" i="26"/>
  <c r="D96" i="26"/>
  <c r="D95" i="26"/>
  <c r="D94" i="26"/>
  <c r="C100" i="26"/>
  <c r="C99" i="26"/>
  <c r="C98" i="26"/>
  <c r="C97" i="26"/>
  <c r="C96" i="26"/>
  <c r="C95" i="26"/>
  <c r="C94" i="26"/>
  <c r="B100" i="26"/>
  <c r="B99" i="26"/>
  <c r="B98" i="26"/>
  <c r="B97" i="26"/>
  <c r="B96" i="26"/>
  <c r="B95" i="26"/>
  <c r="D73" i="2" l="1"/>
  <c r="D71" i="2" s="1"/>
  <c r="G73" i="2"/>
  <c r="D62" i="2"/>
  <c r="D56" i="2" s="1"/>
  <c r="D93" i="26"/>
  <c r="C93" i="26"/>
  <c r="F6" i="23"/>
  <c r="G6" i="23"/>
  <c r="B94" i="26"/>
  <c r="D83" i="26"/>
  <c r="C83" i="26"/>
  <c r="B83" i="26"/>
  <c r="D83" i="2" l="1"/>
  <c r="B93" i="26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36" i="23" l="1"/>
  <c r="G37" i="23"/>
  <c r="G38" i="23"/>
  <c r="E36" i="19" l="1"/>
  <c r="F36" i="19"/>
  <c r="C36" i="19"/>
  <c r="D9" i="20"/>
  <c r="E9" i="20"/>
  <c r="F9" i="20"/>
  <c r="C9" i="20"/>
  <c r="E13" i="2"/>
  <c r="C41" i="26" s="1"/>
  <c r="E56" i="2"/>
  <c r="C43" i="26" s="1"/>
  <c r="D41" i="26"/>
  <c r="F52" i="2"/>
  <c r="F56" i="2"/>
  <c r="F98" i="2" s="1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C9" i="19"/>
  <c r="C91" i="2"/>
  <c r="E90" i="2"/>
  <c r="C90" i="2"/>
  <c r="C89" i="2"/>
  <c r="E88" i="2"/>
  <c r="C88" i="2"/>
  <c r="E99" i="2"/>
  <c r="E44" i="2"/>
  <c r="C44" i="2"/>
  <c r="E71" i="2"/>
  <c r="C45" i="26" s="1"/>
  <c r="F71" i="2"/>
  <c r="D45" i="26" s="1"/>
  <c r="C71" i="2"/>
  <c r="B45" i="26" s="1"/>
  <c r="F68" i="2"/>
  <c r="C56" i="2"/>
  <c r="B43" i="26" s="1"/>
  <c r="E52" i="2"/>
  <c r="C52" i="2"/>
  <c r="C99" i="2"/>
  <c r="E23" i="2"/>
  <c r="C42" i="26" s="1"/>
  <c r="F23" i="2"/>
  <c r="D42" i="26" s="1"/>
  <c r="C13" i="2"/>
  <c r="B41" i="26" s="1"/>
  <c r="C23" i="2"/>
  <c r="B42" i="26" s="1"/>
  <c r="D43" i="26" l="1"/>
  <c r="D98" i="2"/>
  <c r="D99" i="2" s="1"/>
  <c r="H71" i="2"/>
  <c r="H56" i="2"/>
  <c r="G56" i="2"/>
  <c r="G23" i="2"/>
  <c r="G52" i="2"/>
  <c r="G71" i="2"/>
  <c r="H9" i="19"/>
  <c r="G9" i="19"/>
  <c r="G68" i="2"/>
  <c r="H68" i="2"/>
  <c r="G90" i="2"/>
  <c r="H7" i="3"/>
  <c r="H87" i="2"/>
  <c r="G87" i="2"/>
  <c r="G88" i="2"/>
  <c r="G36" i="19"/>
  <c r="H36" i="19"/>
  <c r="G19" i="19"/>
  <c r="H19" i="19"/>
  <c r="H23" i="2"/>
  <c r="G13" i="2"/>
  <c r="H13" i="2"/>
  <c r="F43" i="19"/>
  <c r="F22" i="2"/>
  <c r="D78" i="26" s="1"/>
  <c r="C22" i="2"/>
  <c r="B78" i="26" s="1"/>
  <c r="G9" i="20"/>
  <c r="G7" i="3"/>
  <c r="C43" i="19"/>
  <c r="E43" i="19"/>
  <c r="E82" i="2"/>
  <c r="C82" i="2"/>
  <c r="F83" i="2"/>
  <c r="F82" i="2"/>
  <c r="E83" i="2"/>
  <c r="C83" i="2"/>
  <c r="E22" i="2"/>
  <c r="H22" i="2" l="1"/>
  <c r="G22" i="2"/>
  <c r="B40" i="26"/>
  <c r="D40" i="26"/>
  <c r="C40" i="26"/>
  <c r="H98" i="2"/>
  <c r="G98" i="2"/>
  <c r="F99" i="2"/>
  <c r="G43" i="19"/>
  <c r="H43" i="19"/>
  <c r="H82" i="2"/>
  <c r="G82" i="2"/>
  <c r="H83" i="2"/>
  <c r="G83" i="2"/>
  <c r="E63" i="2"/>
  <c r="C78" i="26"/>
  <c r="C63" i="2"/>
  <c r="B79" i="26" s="1"/>
  <c r="D17" i="19"/>
  <c r="F63" i="2"/>
  <c r="D79" i="26" s="1"/>
  <c r="G99" i="2" l="1"/>
  <c r="H99" i="2"/>
  <c r="C79" i="26"/>
  <c r="H63" i="2"/>
  <c r="G63" i="2"/>
  <c r="E86" i="2"/>
  <c r="E74" i="2"/>
  <c r="C74" i="2"/>
  <c r="B80" i="26" s="1"/>
  <c r="C86" i="2"/>
  <c r="C92" i="2" s="1"/>
  <c r="F86" i="2"/>
  <c r="F74" i="2"/>
  <c r="D80" i="26" s="1"/>
  <c r="H74" i="2" l="1"/>
  <c r="G74" i="2"/>
  <c r="E92" i="2"/>
  <c r="G86" i="2"/>
  <c r="H86" i="2"/>
  <c r="E79" i="2"/>
  <c r="E80" i="2" s="1"/>
  <c r="C82" i="26" s="1"/>
  <c r="C80" i="26"/>
  <c r="C79" i="2"/>
  <c r="F92" i="2"/>
  <c r="F79" i="2"/>
  <c r="C17" i="19" l="1"/>
  <c r="C80" i="2"/>
  <c r="B82" i="26" s="1"/>
  <c r="H79" i="2"/>
  <c r="D81" i="26"/>
  <c r="F80" i="2"/>
  <c r="H80" i="2" s="1"/>
  <c r="G92" i="2"/>
  <c r="H92" i="2"/>
  <c r="G79" i="2"/>
  <c r="E17" i="19"/>
  <c r="C81" i="26"/>
  <c r="B81" i="26"/>
  <c r="F17" i="19"/>
  <c r="D80" i="2" l="1"/>
  <c r="G80" i="2"/>
  <c r="D82" i="26"/>
  <c r="L14" i="27" l="1"/>
  <c r="N14" i="27"/>
  <c r="L17" i="27"/>
  <c r="N17" i="27" l="1"/>
</calcChain>
</file>

<file path=xl/sharedStrings.xml><?xml version="1.0" encoding="utf-8"?>
<sst xmlns="http://schemas.openxmlformats.org/spreadsheetml/2006/main" count="810" uniqueCount="444">
  <si>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</si>
  <si>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</si>
  <si>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</si>
  <si>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</si>
  <si>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</si>
  <si>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</si>
  <si>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</si>
  <si>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</si>
  <si>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</si>
  <si>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</si>
  <si>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</si>
  <si>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</si>
  <si>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</si>
  <si>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</si>
  <si>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</si>
  <si>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</si>
  <si>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</si>
  <si>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</si>
  <si>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</si>
  <si>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</si>
  <si>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</si>
  <si>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</si>
  <si>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</si>
  <si>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</si>
  <si>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</si>
  <si>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</si>
  <si>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</si>
  <si>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</si>
  <si>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</si>
  <si>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</si>
  <si>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</si>
  <si>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</si>
  <si>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</si>
  <si>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</si>
  <si>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</si>
  <si>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</si>
  <si>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</si>
  <si>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</si>
  <si>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</si>
  <si>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</si>
  <si>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</si>
  <si>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</si>
  <si>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</si>
  <si>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</si>
  <si>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</si>
  <si>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</si>
  <si>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</si>
  <si>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</si>
  <si>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</si>
  <si>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</si>
  <si>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</si>
  <si>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</si>
  <si>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</si>
  <si>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</si>
  <si>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</si>
  <si>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</si>
  <si>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</si>
  <si>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</si>
  <si>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</si>
  <si>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</si>
  <si>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</si>
  <si>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</si>
  <si>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</si>
  <si>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</si>
  <si>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</si>
  <si>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</si>
  <si>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</si>
  <si>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</si>
  <si>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</si>
  <si>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</si>
  <si>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</si>
  <si>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</si>
  <si>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</si>
  <si>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</si>
  <si>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</si>
  <si>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</si>
  <si>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</si>
  <si>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</si>
  <si>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</si>
  <si>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</si>
  <si>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</si>
  <si>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</si>
  <si>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</si>
  <si>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</si>
  <si>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</si>
  <si>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</si>
  <si>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</si>
  <si>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</si>
  <si>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</si>
  <si>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</si>
  <si>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</si>
  <si>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</si>
  <si>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</si>
  <si>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</si>
  <si>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</si>
  <si>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</si>
  <si>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</si>
  <si>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</si>
  <si>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</si>
  <si>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</si>
  <si>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</si>
  <si>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</si>
  <si>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</si>
  <si>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</si>
  <si>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</si>
  <si>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</si>
  <si>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</si>
  <si>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</si>
  <si>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</si>
  <si>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</si>
  <si>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</si>
  <si>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</si>
  <si>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</si>
  <si>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</si>
  <si>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</si>
  <si>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</si>
  <si>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</si>
  <si>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</si>
  <si>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</si>
  <si>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</si>
  <si>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</si>
  <si>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</si>
  <si>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</si>
  <si>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</si>
  <si>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</si>
  <si>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</si>
  <si>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</si>
  <si>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</si>
  <si>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</si>
  <si>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</si>
  <si>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</si>
  <si>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</si>
  <si>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</si>
  <si>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</si>
  <si>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</si>
  <si>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</si>
  <si>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</si>
  <si>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</si>
  <si>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</si>
  <si>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</si>
  <si>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</si>
  <si>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</si>
  <si>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</si>
  <si>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</si>
  <si>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</si>
  <si>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</si>
  <si>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</si>
  <si>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</si>
  <si>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</si>
  <si>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</si>
  <si>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</si>
  <si>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</si>
  <si>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</si>
  <si>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</si>
  <si>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</si>
  <si>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</si>
  <si>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</si>
  <si>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</si>
  <si>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</si>
  <si>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</si>
  <si>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</si>
  <si>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</si>
  <si>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</si>
  <si>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</si>
  <si>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</si>
  <si>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</si>
  <si>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</si>
  <si>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</si>
  <si>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</si>
  <si>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</si>
  <si>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</si>
  <si>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</si>
  <si>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</si>
  <si>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</si>
  <si>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</si>
  <si>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</si>
  <si>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</si>
  <si>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</si>
  <si>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</si>
  <si>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</si>
  <si>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</si>
  <si>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</si>
  <si>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</si>
  <si>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</si>
  <si>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</si>
  <si>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</si>
  <si>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</si>
  <si>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</si>
  <si>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</si>
  <si>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</si>
  <si>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</si>
  <si>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</si>
  <si>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</si>
  <si>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</si>
  <si>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</si>
  <si>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</si>
  <si>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</si>
  <si>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</si>
  <si>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</si>
  <si>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</si>
  <si>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</si>
  <si>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</si>
  <si>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</si>
  <si>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</si>
  <si>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</si>
  <si>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</si>
  <si>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</si>
  <si>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</si>
  <si>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</si>
  <si>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</si>
  <si>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</si>
  <si>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</si>
  <si>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</si>
  <si>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</si>
  <si>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</si>
  <si>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</si>
  <si>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</si>
  <si>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</si>
  <si>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</si>
  <si>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</si>
  <si>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</si>
  <si>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</si>
  <si>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</si>
  <si>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</si>
  <si>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</si>
  <si>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</si>
  <si>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</si>
  <si>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</si>
  <si>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</si>
  <si>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</si>
  <si>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</si>
  <si>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</si>
  <si>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</si>
  <si>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</si>
  <si>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</si>
  <si>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</si>
  <si>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</si>
  <si>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</si>
  <si>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</si>
  <si>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</si>
  <si>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</si>
  <si>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</si>
  <si>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</si>
  <si>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</si>
  <si>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</si>
  <si>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</si>
  <si>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</si>
  <si>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</si>
  <si>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</si>
  <si>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</si>
  <si>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</si>
  <si>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</si>
  <si>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</si>
  <si>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</si>
  <si>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</si>
  <si>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</si>
  <si>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</si>
  <si>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</si>
  <si>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</si>
  <si>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</si>
  <si>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</si>
  <si>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</si>
  <si>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</si>
  <si>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</si>
  <si>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</si>
  <si>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</si>
  <si>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</si>
  <si>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</si>
  <si>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</si>
  <si>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</si>
  <si>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</si>
  <si>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</si>
  <si>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</si>
  <si>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питна вода</t>
  </si>
  <si>
    <t>стіл</t>
  </si>
  <si>
    <t>торцовочна пила</t>
  </si>
  <si>
    <t>апарат плазменої різки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</si>
  <si>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</si>
  <si>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</si>
  <si>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</si>
  <si>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</si>
  <si>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</si>
  <si>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</si>
  <si>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</si>
  <si>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</si>
  <si>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</si>
  <si>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</si>
  <si>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</si>
  <si>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</si>
  <si>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</si>
  <si>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</si>
  <si>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</si>
  <si>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</si>
  <si>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</si>
  <si>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t>оренда основних засобів</t>
  </si>
  <si>
    <t>страхові послуги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</si>
  <si>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</si>
  <si>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</si>
  <si>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</si>
  <si>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</si>
  <si>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</si>
  <si>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</si>
  <si>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</si>
  <si>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</si>
  <si>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</si>
  <si>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</si>
  <si>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</si>
  <si>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</si>
  <si>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</si>
  <si>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утилізація небезпечних відходів</t>
  </si>
  <si>
    <t>РАЗОМ РЕАЛІЗАЦІЯ</t>
  </si>
  <si>
    <t>______________________</t>
  </si>
  <si>
    <t>тракторів</t>
  </si>
  <si>
    <t>Відрахування частини чистого прибутку (10%)</t>
  </si>
  <si>
    <t>пільгова пенсія за шкідливі умови праці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</si>
  <si>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</si>
  <si>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</si>
  <si>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</si>
  <si>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</si>
  <si>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</si>
  <si>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</si>
  <si>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</si>
  <si>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</si>
  <si>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</si>
  <si>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</si>
  <si>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</si>
  <si>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</si>
  <si>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</si>
  <si>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</si>
  <si>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</si>
  <si>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</si>
  <si>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</si>
  <si>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</si>
  <si>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</si>
  <si>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</si>
  <si>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</si>
  <si>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</si>
  <si>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</si>
  <si>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</si>
  <si>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</si>
  <si>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</si>
  <si>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</si>
  <si>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</si>
  <si>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</si>
  <si>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</si>
  <si>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Фінансова компанія "Муніципальні платіжні системи"</t>
  </si>
  <si>
    <t>фінансовий лізинг по сміттєвозу</t>
  </si>
  <si>
    <t>26.03.20/25.03.25</t>
  </si>
  <si>
    <t>МКП "Вінницький фонд муніципальних інвестицій"</t>
  </si>
  <si>
    <t>фінансовий лізинг на придбання сміттєвоза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</si>
  <si>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</si>
  <si>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</si>
  <si>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</si>
  <si>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</si>
  <si>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</si>
  <si>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</si>
  <si>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</si>
  <si>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безоплатно отримана лінія електропередач</t>
  </si>
  <si>
    <t>дератизація</t>
  </si>
  <si>
    <t>миття автомобілів</t>
  </si>
  <si>
    <t>автомобілі</t>
  </si>
  <si>
    <t>_____________________</t>
  </si>
  <si>
    <t>Відхилення, 
(+,-)</t>
  </si>
  <si>
    <t>комп'ютерна техніка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</si>
  <si>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користування позиковим капіталом)</t>
    </r>
  </si>
  <si>
    <t>ліцензія на зберігання пального</t>
  </si>
  <si>
    <t>транспортні послуги</t>
  </si>
  <si>
    <t>оперативно-технічне обслуговування електроустановки</t>
  </si>
  <si>
    <t>Технічний нагляд + Технічний нагляд одержувачі</t>
  </si>
  <si>
    <t>Факт
за 9 місяців 2020 року</t>
  </si>
  <si>
    <t>План
на 9 місяців 2021 року</t>
  </si>
  <si>
    <t xml:space="preserve">Факт
за 9 місяців 2021 року </t>
  </si>
  <si>
    <t>безоплатно отримані сміттєвози</t>
  </si>
  <si>
    <t>VІІ. Розподіл коштів, отриманих з  бюджету на поповнення статутного капіталу</t>
  </si>
  <si>
    <t>за 9 місяців
2024 року</t>
  </si>
  <si>
    <t>Факт
9 місяців 2024 року</t>
  </si>
  <si>
    <t>Факт 9 місяців 2024 р.</t>
  </si>
  <si>
    <t xml:space="preserve">повірка електролічильника </t>
  </si>
  <si>
    <t>підписка технічного видання</t>
  </si>
  <si>
    <t>замір забруднюючих речовин</t>
  </si>
  <si>
    <t>відшкодування збитків за ДТП</t>
  </si>
  <si>
    <t>штрафна санкція</t>
  </si>
  <si>
    <t>технічне обслуговування кулера</t>
  </si>
  <si>
    <t>трансформатор</t>
  </si>
  <si>
    <t>апарат високого тиску</t>
  </si>
  <si>
    <t>компресор</t>
  </si>
  <si>
    <t>АЗС</t>
  </si>
  <si>
    <t>трактора</t>
  </si>
  <si>
    <t>трансформатора</t>
  </si>
  <si>
    <t>бульдозера</t>
  </si>
  <si>
    <t>ворота розпашні</t>
  </si>
  <si>
    <t>бульдозер</t>
  </si>
  <si>
    <t>13.03.24/13.03.27</t>
  </si>
  <si>
    <t>2 шт. вантажні автомобілі</t>
  </si>
  <si>
    <t>позика на придбання сміттєвоза</t>
  </si>
  <si>
    <t>фінансовий лізинг на придбання 2 шт. вантажних автомобілів</t>
  </si>
  <si>
    <t xml:space="preserve">Інші джерела </t>
  </si>
  <si>
    <t>31.07.23/30.07.28</t>
  </si>
  <si>
    <t>за 9 місяців 2025 року</t>
  </si>
  <si>
    <t>за 9 місяців
2025 року</t>
  </si>
  <si>
    <t>Звітний 9 місяців 2025 року</t>
  </si>
  <si>
    <t>Факт
за 9 місяців
2024 року</t>
  </si>
  <si>
    <t>План
на 9 місяців
2025 року</t>
  </si>
  <si>
    <t xml:space="preserve">Факт
за 9 місяців
2025 року </t>
  </si>
  <si>
    <t>План
на 9 місяців 
2025 року</t>
  </si>
  <si>
    <t xml:space="preserve">Факт
за 9 місяців 
2025 року </t>
  </si>
  <si>
    <t xml:space="preserve">до звіту про виконання показників фінансового плану за 9 місяців 2025 року                                                                                                  </t>
  </si>
  <si>
    <t>План 
9 місяців 2025 року</t>
  </si>
  <si>
    <t>Факт
9 місяців 2025 року</t>
  </si>
  <si>
    <t>Заборгованість станом на 01.10.2025 року</t>
  </si>
  <si>
    <t>Заборгованість за кредитами станом на 01.01.2025 року</t>
  </si>
  <si>
    <t>Отримано залучених коштів 
за 9 місяців 2025 року</t>
  </si>
  <si>
    <t>Повернено залучених коштів 
за 9 місяців 2025 року</t>
  </si>
  <si>
    <t>7. Джерела капітальних інвестицій за 9 місяців 2025 року</t>
  </si>
  <si>
    <t>факт 
9 місяців 2024 року</t>
  </si>
  <si>
    <t>план
9 місяців 2025 року</t>
  </si>
  <si>
    <t>факт
9 місяців 2025 року</t>
  </si>
  <si>
    <t>План 9 місяців 2025 р.</t>
  </si>
  <si>
    <t>Факт 9 місяців 2025 р.</t>
  </si>
  <si>
    <t>Факт 9 місяців 2025 р. до факту 9 місяців 2024 р.</t>
  </si>
  <si>
    <t>Факт 9 місяців 2025 р. до плану 9 місяців 2025 р.</t>
  </si>
  <si>
    <t xml:space="preserve">  </t>
  </si>
  <si>
    <t>модуль охорони</t>
  </si>
  <si>
    <t>автомобіль вакуумний</t>
  </si>
  <si>
    <t>дороги</t>
  </si>
  <si>
    <t>контейнера (166 шт.)</t>
  </si>
  <si>
    <t>кондиціонер</t>
  </si>
  <si>
    <t>сервер</t>
  </si>
  <si>
    <t>дезінсекція</t>
  </si>
  <si>
    <t>судовий збір</t>
  </si>
  <si>
    <t>реєстрація (перереєстрація) транспортного засобу</t>
  </si>
  <si>
    <t>інтернет</t>
  </si>
  <si>
    <t>прибирання міста підрядними підприємствами</t>
  </si>
  <si>
    <t>підключення до електромережі</t>
  </si>
  <si>
    <t>послуги банків та білінгові платежі</t>
  </si>
  <si>
    <t>дохід від списаної техніки та запчастин (металобрухт)</t>
  </si>
  <si>
    <t>оприбуткування відремонтованих запчастин</t>
  </si>
  <si>
    <t>відшкодування нестачі</t>
  </si>
  <si>
    <t>нестача матеріальних цінностей</t>
  </si>
  <si>
    <t>списання основних засобів</t>
  </si>
  <si>
    <t>контейнера</t>
  </si>
  <si>
    <t>сміттєвоз з портальним завантаженням СБМ-401/3 на шасі JAC N120</t>
  </si>
  <si>
    <t>морський контейнер загального призначення, універсальний 20 футовий (4 шт)</t>
  </si>
  <si>
    <t>вантажний автомобіль (2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</si>
</sst>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70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0" fontId="75" fillId="28" borderId="3" xfId="0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80" fillId="22" borderId="3" xfId="0" quotePrefix="1" applyFont="1" applyFill="1" applyBorder="1" applyAlignment="1">
      <alignment horizontal="right"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1" fontId="95" fillId="30" borderId="19" xfId="0" applyNumberFormat="1" applyFont="1" applyFill="1" applyBorder="1" applyAlignment="1">
      <alignment horizontal="center" wrapText="1"/>
    </xf>
    <xf numFmtId="169" fontId="95" fillId="30" borderId="19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5" fillId="0" borderId="15" xfId="0" applyFont="1" applyBorder="1" applyAlignment="1">
      <alignment horizontal="left" vertical="center"/>
    </xf>
    <xf numFmtId="0" fontId="84" fillId="28" borderId="0" xfId="0" applyFont="1" applyFill="1" applyBorder="1" applyAlignment="1">
      <alignment horizontal="center" vertical="top"/>
    </xf>
    <xf numFmtId="0" fontId="5" fillId="28" borderId="0" xfId="0" applyFont="1" applyFill="1" applyAlignment="1">
      <alignment vertical="center"/>
    </xf>
    <xf numFmtId="0" fontId="5" fillId="28" borderId="3" xfId="0" applyFont="1" applyFill="1" applyBorder="1" applyAlignment="1">
      <alignment vertical="center"/>
    </xf>
    <xf numFmtId="0" fontId="70" fillId="28" borderId="3" xfId="0" applyFont="1" applyFill="1" applyBorder="1" applyAlignment="1">
      <alignment vertical="center"/>
    </xf>
    <xf numFmtId="0" fontId="82" fillId="0" borderId="0" xfId="0" applyFont="1" applyFill="1" applyBorder="1" applyAlignment="1"/>
    <xf numFmtId="0" fontId="84" fillId="28" borderId="0" xfId="0" applyFont="1" applyFill="1" applyAlignment="1">
      <alignment vertical="top"/>
    </xf>
    <xf numFmtId="0" fontId="84" fillId="22" borderId="3" xfId="0" applyFont="1" applyFill="1" applyBorder="1" applyAlignment="1">
      <alignment horizontal="left" vertical="center" wrapText="1"/>
    </xf>
    <xf numFmtId="173" fontId="84" fillId="28" borderId="3" xfId="0" applyNumberFormat="1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center" vertical="center" wrapText="1"/>
    </xf>
    <xf numFmtId="173" fontId="91" fillId="28" borderId="3" xfId="0" applyNumberFormat="1" applyFont="1" applyFill="1" applyBorder="1" applyAlignment="1">
      <alignment horizontal="center" vertical="center" wrapText="1"/>
    </xf>
    <xf numFmtId="3" fontId="65" fillId="28" borderId="3" xfId="0" applyNumberFormat="1" applyFont="1" applyFill="1" applyBorder="1" applyAlignment="1">
      <alignment horizontal="right" vertical="center" wrapText="1"/>
    </xf>
    <xf numFmtId="173" fontId="99" fillId="28" borderId="3" xfId="0" applyNumberFormat="1" applyFont="1" applyFill="1" applyBorder="1" applyAlignment="1">
      <alignment horizontal="center" vertical="center" wrapText="1"/>
    </xf>
    <xf numFmtId="0" fontId="111" fillId="22" borderId="3" xfId="0" applyFont="1" applyFill="1" applyBorder="1" applyAlignment="1">
      <alignment horizontal="left" vertical="center" wrapText="1"/>
    </xf>
    <xf numFmtId="0" fontId="111" fillId="22" borderId="3" xfId="0" applyFont="1" applyFill="1" applyBorder="1" applyAlignment="1">
      <alignment horizontal="center" vertical="center" wrapText="1"/>
    </xf>
    <xf numFmtId="173" fontId="111" fillId="28" borderId="3" xfId="0" applyNumberFormat="1" applyFont="1" applyFill="1" applyBorder="1" applyAlignment="1">
      <alignment horizontal="center" vertical="center" wrapText="1"/>
    </xf>
    <xf numFmtId="179" fontId="91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84" fillId="28" borderId="0" xfId="0" applyFont="1" applyFill="1" applyBorder="1" applyAlignment="1">
      <alignment horizontal="center" vertical="top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7" fontId="74" fillId="28" borderId="3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3" fontId="65" fillId="0" borderId="0" xfId="245" applyNumberFormat="1" applyFont="1" applyFill="1" applyBorder="1" applyAlignment="1">
      <alignment vertical="center"/>
    </xf>
    <xf numFmtId="177" fontId="112" fillId="28" borderId="3" xfId="0" applyNumberFormat="1" applyFont="1" applyFill="1" applyBorder="1" applyAlignment="1">
      <alignment horizontal="center" vertical="center" wrapText="1"/>
    </xf>
    <xf numFmtId="0" fontId="80" fillId="28" borderId="3" xfId="0" quotePrefix="1" applyFont="1" applyFill="1" applyBorder="1" applyAlignment="1">
      <alignment horizontal="right" vertical="center"/>
    </xf>
    <xf numFmtId="177" fontId="80" fillId="28" borderId="3" xfId="0" applyNumberFormat="1" applyFont="1" applyFill="1" applyBorder="1" applyAlignment="1">
      <alignment horizontal="right" vertical="center" wrapText="1"/>
    </xf>
    <xf numFmtId="177" fontId="5" fillId="28" borderId="15" xfId="0" applyNumberFormat="1" applyFont="1" applyFill="1" applyBorder="1" applyAlignment="1">
      <alignment vertical="center" wrapText="1"/>
    </xf>
    <xf numFmtId="0" fontId="5" fillId="28" borderId="0" xfId="0" applyFont="1" applyFill="1" applyAlignment="1">
      <alignment horizontal="center" vertical="center"/>
    </xf>
    <xf numFmtId="179" fontId="111" fillId="28" borderId="3" xfId="0" applyNumberFormat="1" applyFont="1" applyFill="1" applyBorder="1" applyAlignment="1">
      <alignment horizontal="center" vertical="center" wrapText="1"/>
    </xf>
    <xf numFmtId="177" fontId="95" fillId="0" borderId="19" xfId="0" applyNumberFormat="1" applyFont="1" applyFill="1" applyBorder="1" applyAlignment="1">
      <alignment horizontal="center" wrapText="1"/>
    </xf>
    <xf numFmtId="0" fontId="6" fillId="0" borderId="3" xfId="0" applyFont="1" applyFill="1" applyBorder="1"/>
    <xf numFmtId="0" fontId="78" fillId="0" borderId="3" xfId="0" applyFont="1" applyFill="1" applyBorder="1"/>
    <xf numFmtId="0" fontId="94" fillId="28" borderId="3" xfId="0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80" fillId="28" borderId="3" xfId="0" applyNumberFormat="1" applyFont="1" applyFill="1" applyBorder="1" applyAlignment="1">
      <alignment horizontal="center" vertical="center" wrapText="1"/>
    </xf>
    <xf numFmtId="173" fontId="111" fillId="22" borderId="3" xfId="0" applyNumberFormat="1" applyFont="1" applyFill="1" applyBorder="1" applyAlignment="1">
      <alignment horizontal="center" vertical="center" wrapText="1"/>
    </xf>
    <xf numFmtId="173" fontId="91" fillId="22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0" fontId="84" fillId="28" borderId="3" xfId="0" applyFont="1" applyFill="1" applyBorder="1" applyAlignment="1">
      <alignment vertical="center" wrapText="1"/>
    </xf>
    <xf numFmtId="0" fontId="84" fillId="28" borderId="3" xfId="0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 wrapText="1"/>
    </xf>
    <xf numFmtId="3" fontId="88" fillId="28" borderId="3" xfId="0" applyNumberFormat="1" applyFont="1" applyFill="1" applyBorder="1" applyAlignment="1">
      <alignment horizontal="right" vertical="center" wrapText="1"/>
    </xf>
    <xf numFmtId="3" fontId="83" fillId="28" borderId="3" xfId="0" applyNumberFormat="1" applyFont="1" applyFill="1" applyBorder="1" applyAlignment="1">
      <alignment horizontal="right" vertical="center" wrapText="1"/>
    </xf>
    <xf numFmtId="173" fontId="80" fillId="28" borderId="3" xfId="0" applyNumberFormat="1" applyFont="1" applyFill="1" applyBorder="1" applyAlignment="1">
      <alignment horizontal="right" vertical="center" wrapText="1"/>
    </xf>
    <xf numFmtId="173" fontId="65" fillId="28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0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67" fillId="28" borderId="0" xfId="0" applyFont="1" applyFill="1" applyBorder="1" applyAlignment="1">
      <alignment vertical="center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7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justify" vertical="center" wrapText="1" shrinkToFit="1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Alignment="1">
      <alignment horizontal="center" vertical="center"/>
    </xf>
    <xf numFmtId="0" fontId="66" fillId="28" borderId="0" xfId="0" applyFont="1" applyFill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49" fontId="110" fillId="28" borderId="3" xfId="0" applyNumberFormat="1" applyFont="1" applyFill="1" applyBorder="1" applyAlignment="1">
      <alignment horizontal="center" vertical="center" wrapText="1"/>
    </xf>
    <xf numFmtId="170" fontId="109" fillId="28" borderId="3" xfId="0" applyNumberFormat="1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0" fontId="109" fillId="28" borderId="3" xfId="0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3" fontId="109" fillId="28" borderId="3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70" fillId="28" borderId="17" xfId="0" applyFont="1" applyFill="1" applyBorder="1" applyAlignment="1">
      <alignment horizontal="center" vertical="center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177" fontId="66" fillId="28" borderId="0" xfId="0" applyNumberFormat="1" applyFont="1" applyFill="1" applyBorder="1" applyAlignment="1">
      <alignment horizontal="center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65" fillId="0" borderId="15" xfId="0" applyFont="1" applyBorder="1" applyAlignment="1">
      <alignment horizontal="left" vertical="center" wrapText="1"/>
    </xf>
    <xf numFmtId="0" fontId="65" fillId="0" borderId="17" xfId="0" applyFont="1" applyBorder="1" applyAlignment="1">
      <alignment horizontal="left" vertical="center" wrapText="1"/>
    </xf>
    <xf numFmtId="0" fontId="65" fillId="0" borderId="16" xfId="0" applyFont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3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right" vertical="center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/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3" fontId="70" fillId="28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94" fillId="28" borderId="0" xfId="0" applyFont="1" applyFill="1" applyAlignment="1">
      <alignment horizontal="center"/>
    </xf>
    <xf numFmtId="0" fontId="9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164" fontId="94" fillId="28" borderId="3" xfId="0" applyNumberFormat="1" applyFont="1" applyFill="1" applyBorder="1" applyAlignment="1">
      <alignment horizontal="center" vertical="center" wrapText="1"/>
    </xf>
    <xf numFmtId="0" fontId="93" fillId="28" borderId="0" xfId="0" applyFont="1" applyFill="1" applyAlignment="1">
      <alignment horizontal="center"/>
    </xf>
    <xf numFmtId="0" fontId="95" fillId="0" borderId="0" xfId="0" applyFont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6" fillId="28" borderId="0" xfId="0" applyFont="1" applyFill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sarivskaTO\Desktop\&#1052;&#1086;&#1080;%20&#1076;&#1086;&#1082;&#1091;&#1084;&#1077;&#1085;&#1090;&#1080;\&#1060;&#1110;&#1085;&#1087;&#1083;&#1072;&#1085;\&#1042;&#1080;&#1082;&#1086;&#1085;&#1072;&#1085;&#1085;&#1103;%202025%209%20&#1084;&#1110;&#1089;\&#1045;&#1082;&#1086;&#1042;&#1110;&#1085;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topLeftCell="A83" zoomScale="60" zoomScaleNormal="50" workbookViewId="0">
      <selection activeCell="A82" sqref="A82:XFD82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2" spans="1:9" ht="39.75" customHeight="1">
      <c r="A2" s="466" t="s">
        <v>89</v>
      </c>
      <c r="B2" s="466"/>
      <c r="C2" s="466"/>
      <c r="D2" s="466"/>
      <c r="E2" s="466"/>
      <c r="F2" s="466"/>
      <c r="G2" s="466"/>
      <c r="H2" s="466"/>
      <c r="I2" s="466"/>
    </row>
    <row r="3" spans="1:9" ht="39.75" customHeight="1">
      <c r="A3" s="466" t="s">
        <v>288</v>
      </c>
      <c r="B3" s="466"/>
      <c r="C3" s="466"/>
      <c r="D3" s="466"/>
      <c r="E3" s="466"/>
      <c r="F3" s="466"/>
      <c r="G3" s="466"/>
      <c r="H3" s="466"/>
      <c r="I3" s="466"/>
    </row>
    <row r="4" spans="1:9" ht="51.75" customHeight="1">
      <c r="C4" s="466" t="s">
        <v>398</v>
      </c>
      <c r="D4" s="466"/>
      <c r="E4" s="466"/>
    </row>
    <row r="5" spans="1:9" ht="29.25" customHeight="1">
      <c r="I5" s="72" t="s">
        <v>169</v>
      </c>
    </row>
    <row r="6" spans="1:9" ht="37.5" customHeight="1">
      <c r="A6" s="471" t="s">
        <v>54</v>
      </c>
      <c r="B6" s="471"/>
      <c r="C6" s="471"/>
      <c r="D6" s="471"/>
      <c r="E6" s="471"/>
      <c r="F6" s="471"/>
      <c r="G6" s="471"/>
      <c r="H6" s="471"/>
      <c r="I6" s="471"/>
    </row>
    <row r="7" spans="1:9" ht="22.5" customHeight="1">
      <c r="A7" s="73"/>
      <c r="B7" s="74"/>
      <c r="C7" s="74"/>
      <c r="D7" s="74"/>
      <c r="E7" s="74"/>
      <c r="F7" s="74"/>
      <c r="G7" s="74"/>
      <c r="H7" s="74" t="s">
        <v>292</v>
      </c>
      <c r="I7" s="74"/>
    </row>
    <row r="8" spans="1:9" ht="55.5" customHeight="1">
      <c r="A8" s="473" t="s">
        <v>102</v>
      </c>
      <c r="B8" s="472" t="s">
        <v>7</v>
      </c>
      <c r="C8" s="472" t="s">
        <v>139</v>
      </c>
      <c r="D8" s="472"/>
      <c r="E8" s="473" t="s">
        <v>400</v>
      </c>
      <c r="F8" s="473"/>
      <c r="G8" s="473"/>
      <c r="H8" s="473"/>
      <c r="I8" s="473"/>
    </row>
    <row r="9" spans="1:9" ht="108" customHeight="1">
      <c r="A9" s="473"/>
      <c r="B9" s="472"/>
      <c r="C9" s="451" t="s">
        <v>374</v>
      </c>
      <c r="D9" s="451" t="s">
        <v>399</v>
      </c>
      <c r="E9" s="75" t="s">
        <v>96</v>
      </c>
      <c r="F9" s="75" t="s">
        <v>92</v>
      </c>
      <c r="G9" s="76" t="s">
        <v>99</v>
      </c>
      <c r="H9" s="76" t="s">
        <v>180</v>
      </c>
      <c r="I9" s="75" t="s">
        <v>98</v>
      </c>
    </row>
    <row r="10" spans="1:9" ht="42.75" customHeight="1">
      <c r="A10" s="77">
        <v>1</v>
      </c>
      <c r="B10" s="75">
        <v>2</v>
      </c>
      <c r="C10" s="77">
        <v>3</v>
      </c>
      <c r="D10" s="75">
        <v>4</v>
      </c>
      <c r="E10" s="77">
        <v>5</v>
      </c>
      <c r="F10" s="75">
        <v>6</v>
      </c>
      <c r="G10" s="77">
        <v>7</v>
      </c>
      <c r="H10" s="75">
        <v>8</v>
      </c>
      <c r="I10" s="77">
        <v>9</v>
      </c>
    </row>
    <row r="11" spans="1:9" s="78" customFormat="1" ht="39.75" customHeight="1">
      <c r="A11" s="474" t="s">
        <v>97</v>
      </c>
      <c r="B11" s="474"/>
      <c r="C11" s="474"/>
      <c r="D11" s="474"/>
      <c r="E11" s="474"/>
      <c r="F11" s="474"/>
      <c r="G11" s="474"/>
      <c r="H11" s="474"/>
      <c r="I11" s="474"/>
    </row>
    <row r="12" spans="1:9" s="78" customFormat="1" ht="40.5" customHeight="1">
      <c r="A12" s="79" t="s">
        <v>80</v>
      </c>
      <c r="B12" s="80">
        <v>1000</v>
      </c>
      <c r="C12" s="208">
        <v>111291</v>
      </c>
      <c r="D12" s="208">
        <f>F12</f>
        <v>116970</v>
      </c>
      <c r="E12" s="208">
        <v>111909</v>
      </c>
      <c r="F12" s="208">
        <v>116970</v>
      </c>
      <c r="G12" s="208">
        <f>F12-E12</f>
        <v>5061</v>
      </c>
      <c r="H12" s="90">
        <f>(F12/E12)*100</f>
        <v>104.52242446988178</v>
      </c>
      <c r="I12" s="430"/>
    </row>
    <row r="13" spans="1:9" s="78" customFormat="1" ht="40.5" customHeight="1">
      <c r="A13" s="79" t="s">
        <v>76</v>
      </c>
      <c r="B13" s="80">
        <v>1010</v>
      </c>
      <c r="C13" s="208">
        <f>SUM(C14:C21)</f>
        <v>-91374</v>
      </c>
      <c r="D13" s="208">
        <f>SUM(D14:D21)</f>
        <v>-99824</v>
      </c>
      <c r="E13" s="208">
        <f>SUM(E14:E21)</f>
        <v>-94791</v>
      </c>
      <c r="F13" s="208">
        <f>SUM(F14:F21)</f>
        <v>-99824</v>
      </c>
      <c r="G13" s="208">
        <f t="shared" ref="G13:G70" si="0">F13-E13</f>
        <v>-5033</v>
      </c>
      <c r="H13" s="90">
        <f t="shared" ref="H13:H73" si="1">(F13/E13)*100</f>
        <v>105.30957580361004</v>
      </c>
      <c r="I13" s="430"/>
    </row>
    <row r="14" spans="1:9" s="78" customFormat="1" ht="36" customHeight="1">
      <c r="A14" s="81" t="s">
        <v>153</v>
      </c>
      <c r="B14" s="49">
        <v>1011</v>
      </c>
      <c r="C14" s="310">
        <v>-35821</v>
      </c>
      <c r="D14" s="209">
        <f>F14</f>
        <v>-39002</v>
      </c>
      <c r="E14" s="209">
        <v>-37353</v>
      </c>
      <c r="F14" s="209">
        <v>-39002</v>
      </c>
      <c r="G14" s="209">
        <f t="shared" si="0"/>
        <v>-1649</v>
      </c>
      <c r="H14" s="91">
        <f t="shared" si="1"/>
        <v>104.4146387171044</v>
      </c>
      <c r="I14" s="430"/>
    </row>
    <row r="15" spans="1:9" s="78" customFormat="1" ht="36" customHeight="1">
      <c r="A15" s="81" t="s">
        <v>154</v>
      </c>
      <c r="B15" s="49">
        <v>1012</v>
      </c>
      <c r="C15" s="310" t="s">
        <v>119</v>
      </c>
      <c r="D15" s="295" t="str">
        <f t="shared" ref="D15:D21" si="2">F15</f>
        <v>(    )</v>
      </c>
      <c r="E15" s="311" t="s">
        <v>119</v>
      </c>
      <c r="F15" s="209" t="s">
        <v>119</v>
      </c>
      <c r="G15" s="209"/>
      <c r="H15" s="91"/>
      <c r="I15" s="430"/>
    </row>
    <row r="16" spans="1:9" s="78" customFormat="1" ht="36" customHeight="1">
      <c r="A16" s="81" t="s">
        <v>155</v>
      </c>
      <c r="B16" s="49">
        <v>1013</v>
      </c>
      <c r="C16" s="310">
        <v>-1307</v>
      </c>
      <c r="D16" s="295">
        <f t="shared" si="2"/>
        <v>-1430</v>
      </c>
      <c r="E16" s="209">
        <v>-1374</v>
      </c>
      <c r="F16" s="311">
        <v>-1430</v>
      </c>
      <c r="G16" s="209">
        <f t="shared" si="0"/>
        <v>-56</v>
      </c>
      <c r="H16" s="91">
        <f t="shared" si="1"/>
        <v>104.07569141193595</v>
      </c>
      <c r="I16" s="430"/>
    </row>
    <row r="17" spans="1:9" s="78" customFormat="1" ht="36" customHeight="1">
      <c r="A17" s="81" t="s">
        <v>4</v>
      </c>
      <c r="B17" s="49">
        <v>1014</v>
      </c>
      <c r="C17" s="310">
        <v>-28123</v>
      </c>
      <c r="D17" s="295">
        <f t="shared" si="2"/>
        <v>-31358</v>
      </c>
      <c r="E17" s="209">
        <v>-29529</v>
      </c>
      <c r="F17" s="209">
        <v>-31358</v>
      </c>
      <c r="G17" s="311">
        <f t="shared" ref="G17:G21" si="3">F17-E17</f>
        <v>-1829</v>
      </c>
      <c r="H17" s="91">
        <f t="shared" ref="H17:H21" si="4">(F17/E17)*100</f>
        <v>106.19391107047309</v>
      </c>
      <c r="I17" s="430"/>
    </row>
    <row r="18" spans="1:9" s="78" customFormat="1" ht="36" customHeight="1">
      <c r="A18" s="81" t="s">
        <v>5</v>
      </c>
      <c r="B18" s="49">
        <v>1015</v>
      </c>
      <c r="C18" s="310">
        <v>-6044</v>
      </c>
      <c r="D18" s="295">
        <f t="shared" si="2"/>
        <v>-6730</v>
      </c>
      <c r="E18" s="209">
        <v>-6495</v>
      </c>
      <c r="F18" s="209">
        <v>-6730</v>
      </c>
      <c r="G18" s="311">
        <f t="shared" si="3"/>
        <v>-235</v>
      </c>
      <c r="H18" s="91">
        <f t="shared" si="4"/>
        <v>103.61816782140107</v>
      </c>
      <c r="I18" s="430"/>
    </row>
    <row r="19" spans="1:9" s="82" customFormat="1" ht="52.5" customHeight="1">
      <c r="A19" s="81" t="s">
        <v>156</v>
      </c>
      <c r="B19" s="47">
        <v>1016</v>
      </c>
      <c r="C19" s="310">
        <v>-1380</v>
      </c>
      <c r="D19" s="295">
        <f t="shared" si="2"/>
        <v>-1128</v>
      </c>
      <c r="E19" s="209">
        <v>-1449</v>
      </c>
      <c r="F19" s="311">
        <v>-1128</v>
      </c>
      <c r="G19" s="311">
        <f t="shared" si="3"/>
        <v>321</v>
      </c>
      <c r="H19" s="91">
        <f t="shared" si="4"/>
        <v>77.846790890269148</v>
      </c>
      <c r="I19" s="430"/>
    </row>
    <row r="20" spans="1:9" s="82" customFormat="1" ht="36" customHeight="1">
      <c r="A20" s="81" t="s">
        <v>157</v>
      </c>
      <c r="B20" s="47">
        <v>1017</v>
      </c>
      <c r="C20" s="310">
        <v>-6461</v>
      </c>
      <c r="D20" s="295">
        <f t="shared" si="2"/>
        <v>-7940</v>
      </c>
      <c r="E20" s="209">
        <v>-6090</v>
      </c>
      <c r="F20" s="209">
        <v>-7940</v>
      </c>
      <c r="G20" s="311">
        <f t="shared" si="3"/>
        <v>-1850</v>
      </c>
      <c r="H20" s="91">
        <f t="shared" si="4"/>
        <v>130.37766830870279</v>
      </c>
      <c r="I20" s="430"/>
    </row>
    <row r="21" spans="1:9" s="78" customFormat="1" ht="36" customHeight="1">
      <c r="A21" s="81" t="s">
        <v>158</v>
      </c>
      <c r="B21" s="49">
        <v>1018</v>
      </c>
      <c r="C21" s="310">
        <f>'Розшифровка фінрезультати'!C6</f>
        <v>-12238</v>
      </c>
      <c r="D21" s="295">
        <f t="shared" si="2"/>
        <v>-12236</v>
      </c>
      <c r="E21" s="311">
        <f>'Розшифровка фінрезультати'!D6</f>
        <v>-12501</v>
      </c>
      <c r="F21" s="209">
        <f>'Розшифровка фінрезультати'!E6</f>
        <v>-12236</v>
      </c>
      <c r="G21" s="311">
        <f t="shared" si="3"/>
        <v>265</v>
      </c>
      <c r="H21" s="91">
        <f t="shared" si="4"/>
        <v>97.880169586433084</v>
      </c>
      <c r="I21" s="430"/>
    </row>
    <row r="22" spans="1:9" s="78" customFormat="1" ht="31.5" customHeight="1">
      <c r="A22" s="79" t="s">
        <v>10</v>
      </c>
      <c r="B22" s="80">
        <v>1020</v>
      </c>
      <c r="C22" s="208">
        <f>SUM(C12,C13)</f>
        <v>19917</v>
      </c>
      <c r="D22" s="208">
        <f>SUM(D12,D13)</f>
        <v>17146</v>
      </c>
      <c r="E22" s="208">
        <f>SUM(E12,E13)</f>
        <v>17118</v>
      </c>
      <c r="F22" s="208">
        <f>SUM(F12,F13)</f>
        <v>17146</v>
      </c>
      <c r="G22" s="208">
        <f>F22-E22</f>
        <v>28</v>
      </c>
      <c r="H22" s="90">
        <f>(F22/E22)*100</f>
        <v>100.16357051057368</v>
      </c>
      <c r="I22" s="430"/>
    </row>
    <row r="23" spans="1:9" s="78" customFormat="1" ht="37.5" customHeight="1">
      <c r="A23" s="79" t="s">
        <v>86</v>
      </c>
      <c r="B23" s="80">
        <v>1030</v>
      </c>
      <c r="C23" s="208">
        <f>SUM(C24:C41,C43)</f>
        <v>-10628</v>
      </c>
      <c r="D23" s="208">
        <f>SUM(D24:D41,D43)</f>
        <v>-11906</v>
      </c>
      <c r="E23" s="208">
        <f>SUM(E24:E41,E43)</f>
        <v>-11839</v>
      </c>
      <c r="F23" s="208">
        <f>SUM(F24:F41,F43)</f>
        <v>-11906</v>
      </c>
      <c r="G23" s="208">
        <f>F23-E23</f>
        <v>-67</v>
      </c>
      <c r="H23" s="90">
        <f t="shared" si="1"/>
        <v>100.56592617619731</v>
      </c>
      <c r="I23" s="430"/>
    </row>
    <row r="24" spans="1:9" s="78" customFormat="1" ht="36" customHeight="1">
      <c r="A24" s="81" t="s">
        <v>58</v>
      </c>
      <c r="B24" s="49">
        <v>1031</v>
      </c>
      <c r="C24" s="209" t="s">
        <v>119</v>
      </c>
      <c r="D24" s="209" t="str">
        <f>F24</f>
        <v>(    )</v>
      </c>
      <c r="E24" s="209" t="s">
        <v>119</v>
      </c>
      <c r="F24" s="209" t="s">
        <v>119</v>
      </c>
      <c r="G24" s="209"/>
      <c r="H24" s="91"/>
      <c r="I24" s="430"/>
    </row>
    <row r="25" spans="1:9" s="78" customFormat="1" ht="36" customHeight="1">
      <c r="A25" s="81" t="s">
        <v>81</v>
      </c>
      <c r="B25" s="49">
        <v>1032</v>
      </c>
      <c r="C25" s="209" t="s">
        <v>119</v>
      </c>
      <c r="D25" s="295" t="str">
        <f t="shared" ref="D25:D51" si="5">F25</f>
        <v>(    )</v>
      </c>
      <c r="E25" s="209" t="s">
        <v>119</v>
      </c>
      <c r="F25" s="209" t="s">
        <v>119</v>
      </c>
      <c r="G25" s="209"/>
      <c r="H25" s="91"/>
      <c r="I25" s="430"/>
    </row>
    <row r="26" spans="1:9" s="78" customFormat="1" ht="36" customHeight="1">
      <c r="A26" s="81" t="s">
        <v>9</v>
      </c>
      <c r="B26" s="49">
        <v>1033</v>
      </c>
      <c r="C26" s="209" t="s">
        <v>119</v>
      </c>
      <c r="D26" s="295" t="str">
        <f t="shared" si="5"/>
        <v>(    )</v>
      </c>
      <c r="E26" s="209" t="s">
        <v>119</v>
      </c>
      <c r="F26" s="209" t="s">
        <v>119</v>
      </c>
      <c r="G26" s="209"/>
      <c r="H26" s="91"/>
      <c r="I26" s="430"/>
    </row>
    <row r="27" spans="1:9" s="78" customFormat="1" ht="36" customHeight="1">
      <c r="A27" s="81" t="s">
        <v>17</v>
      </c>
      <c r="B27" s="49">
        <v>1034</v>
      </c>
      <c r="C27" s="209">
        <v>-27</v>
      </c>
      <c r="D27" s="295">
        <f t="shared" si="5"/>
        <v>0</v>
      </c>
      <c r="E27" s="209"/>
      <c r="F27" s="311"/>
      <c r="G27" s="311">
        <f t="shared" si="0"/>
        <v>0</v>
      </c>
      <c r="H27" s="91"/>
      <c r="I27" s="430"/>
    </row>
    <row r="28" spans="1:9" s="78" customFormat="1" ht="36" customHeight="1">
      <c r="A28" s="81" t="s">
        <v>18</v>
      </c>
      <c r="B28" s="49">
        <v>1035</v>
      </c>
      <c r="C28" s="209">
        <v>-15</v>
      </c>
      <c r="D28" s="295">
        <f t="shared" si="5"/>
        <v>-20</v>
      </c>
      <c r="E28" s="209">
        <v>-18</v>
      </c>
      <c r="F28" s="311">
        <v>-20</v>
      </c>
      <c r="G28" s="209">
        <f t="shared" si="0"/>
        <v>-2</v>
      </c>
      <c r="H28" s="91">
        <f t="shared" si="1"/>
        <v>111.11111111111111</v>
      </c>
      <c r="I28" s="430"/>
    </row>
    <row r="29" spans="1:9" s="78" customFormat="1" ht="36" customHeight="1">
      <c r="A29" s="81" t="s">
        <v>19</v>
      </c>
      <c r="B29" s="49">
        <v>1036</v>
      </c>
      <c r="C29" s="209">
        <v>-7459</v>
      </c>
      <c r="D29" s="295">
        <f t="shared" si="5"/>
        <v>-8573</v>
      </c>
      <c r="E29" s="209">
        <v>-8274</v>
      </c>
      <c r="F29" s="209">
        <v>-8573</v>
      </c>
      <c r="G29" s="209">
        <f t="shared" si="0"/>
        <v>-299</v>
      </c>
      <c r="H29" s="91">
        <f t="shared" si="1"/>
        <v>103.61372975586174</v>
      </c>
      <c r="I29" s="430"/>
    </row>
    <row r="30" spans="1:9" s="78" customFormat="1" ht="36" customHeight="1">
      <c r="A30" s="81" t="s">
        <v>20</v>
      </c>
      <c r="B30" s="49">
        <v>1037</v>
      </c>
      <c r="C30" s="209">
        <v>-1397</v>
      </c>
      <c r="D30" s="295">
        <f t="shared" si="5"/>
        <v>-1598</v>
      </c>
      <c r="E30" s="209">
        <v>-1821</v>
      </c>
      <c r="F30" s="209">
        <v>-1598</v>
      </c>
      <c r="G30" s="209">
        <f t="shared" si="0"/>
        <v>223</v>
      </c>
      <c r="H30" s="91">
        <f t="shared" si="1"/>
        <v>87.753981328940142</v>
      </c>
      <c r="I30" s="430"/>
    </row>
    <row r="31" spans="1:9" s="78" customFormat="1" ht="48.75" customHeight="1">
      <c r="A31" s="81" t="s">
        <v>21</v>
      </c>
      <c r="B31" s="49">
        <v>1038</v>
      </c>
      <c r="C31" s="209">
        <v>-79</v>
      </c>
      <c r="D31" s="295">
        <f t="shared" si="5"/>
        <v>-58</v>
      </c>
      <c r="E31" s="209">
        <v>-54</v>
      </c>
      <c r="F31" s="209">
        <v>-58</v>
      </c>
      <c r="G31" s="209">
        <f t="shared" si="0"/>
        <v>-4</v>
      </c>
      <c r="H31" s="91">
        <f t="shared" si="1"/>
        <v>107.40740740740742</v>
      </c>
      <c r="I31" s="430"/>
    </row>
    <row r="32" spans="1:9" s="82" customFormat="1" ht="48.75" customHeight="1">
      <c r="A32" s="81" t="s">
        <v>22</v>
      </c>
      <c r="B32" s="49">
        <v>1039</v>
      </c>
      <c r="C32" s="209" t="s">
        <v>119</v>
      </c>
      <c r="D32" s="295" t="str">
        <f t="shared" si="5"/>
        <v>(    )</v>
      </c>
      <c r="E32" s="209" t="s">
        <v>119</v>
      </c>
      <c r="F32" s="209" t="s">
        <v>119</v>
      </c>
      <c r="G32" s="209"/>
      <c r="H32" s="91"/>
      <c r="I32" s="430"/>
    </row>
    <row r="33" spans="1:9" s="78" customFormat="1" ht="36" customHeight="1">
      <c r="A33" s="81" t="s">
        <v>23</v>
      </c>
      <c r="B33" s="49">
        <v>1040</v>
      </c>
      <c r="C33" s="209" t="s">
        <v>119</v>
      </c>
      <c r="D33" s="295" t="str">
        <f t="shared" si="5"/>
        <v>(    )</v>
      </c>
      <c r="E33" s="209" t="s">
        <v>119</v>
      </c>
      <c r="F33" s="209" t="s">
        <v>119</v>
      </c>
      <c r="G33" s="209"/>
      <c r="H33" s="91"/>
      <c r="I33" s="430"/>
    </row>
    <row r="34" spans="1:9" s="78" customFormat="1" ht="36" customHeight="1">
      <c r="A34" s="81" t="s">
        <v>24</v>
      </c>
      <c r="B34" s="49">
        <v>1041</v>
      </c>
      <c r="C34" s="209" t="s">
        <v>119</v>
      </c>
      <c r="D34" s="295" t="str">
        <f t="shared" si="5"/>
        <v>(    )</v>
      </c>
      <c r="E34" s="209" t="s">
        <v>119</v>
      </c>
      <c r="F34" s="209" t="s">
        <v>119</v>
      </c>
      <c r="G34" s="209"/>
      <c r="H34" s="91"/>
      <c r="I34" s="430"/>
    </row>
    <row r="35" spans="1:9" s="78" customFormat="1" ht="36" customHeight="1">
      <c r="A35" s="81" t="s">
        <v>25</v>
      </c>
      <c r="B35" s="49">
        <v>1042</v>
      </c>
      <c r="C35" s="209" t="s">
        <v>119</v>
      </c>
      <c r="D35" s="295" t="str">
        <f t="shared" si="5"/>
        <v>(    )</v>
      </c>
      <c r="E35" s="209" t="s">
        <v>119</v>
      </c>
      <c r="F35" s="295" t="s">
        <v>119</v>
      </c>
      <c r="G35" s="292"/>
      <c r="H35" s="91"/>
      <c r="I35" s="430"/>
    </row>
    <row r="36" spans="1:9" s="78" customFormat="1" ht="36" customHeight="1">
      <c r="A36" s="81" t="s">
        <v>40</v>
      </c>
      <c r="B36" s="49">
        <v>1043</v>
      </c>
      <c r="C36" s="209">
        <v>-40</v>
      </c>
      <c r="D36" s="295">
        <f t="shared" si="5"/>
        <v>0</v>
      </c>
      <c r="E36" s="209">
        <v>-45</v>
      </c>
      <c r="F36" s="311"/>
      <c r="G36" s="209">
        <f t="shared" si="0"/>
        <v>45</v>
      </c>
      <c r="H36" s="91">
        <f t="shared" si="1"/>
        <v>0</v>
      </c>
      <c r="I36" s="430"/>
    </row>
    <row r="37" spans="1:9" s="78" customFormat="1" ht="36" customHeight="1">
      <c r="A37" s="81" t="s">
        <v>26</v>
      </c>
      <c r="B37" s="49">
        <v>1044</v>
      </c>
      <c r="C37" s="209">
        <v>-3</v>
      </c>
      <c r="D37" s="295">
        <f t="shared" si="5"/>
        <v>-50</v>
      </c>
      <c r="E37" s="209"/>
      <c r="F37" s="311">
        <v>-50</v>
      </c>
      <c r="G37" s="311">
        <f t="shared" si="0"/>
        <v>-50</v>
      </c>
      <c r="H37" s="91"/>
      <c r="I37" s="430"/>
    </row>
    <row r="38" spans="1:9" s="78" customFormat="1" ht="36" customHeight="1">
      <c r="A38" s="81" t="s">
        <v>27</v>
      </c>
      <c r="B38" s="49">
        <v>1045</v>
      </c>
      <c r="C38" s="209" t="s">
        <v>119</v>
      </c>
      <c r="D38" s="295" t="str">
        <f t="shared" si="5"/>
        <v>(    )</v>
      </c>
      <c r="E38" s="209" t="s">
        <v>119</v>
      </c>
      <c r="F38" s="293" t="s">
        <v>119</v>
      </c>
      <c r="G38" s="209"/>
      <c r="H38" s="91"/>
      <c r="I38" s="430"/>
    </row>
    <row r="39" spans="1:9" s="78" customFormat="1" ht="36" customHeight="1">
      <c r="A39" s="81" t="s">
        <v>28</v>
      </c>
      <c r="B39" s="49">
        <v>1046</v>
      </c>
      <c r="C39" s="209" t="s">
        <v>119</v>
      </c>
      <c r="D39" s="295" t="str">
        <f t="shared" si="5"/>
        <v>(    )</v>
      </c>
      <c r="E39" s="209" t="s">
        <v>119</v>
      </c>
      <c r="F39" s="293" t="s">
        <v>119</v>
      </c>
      <c r="G39" s="209"/>
      <c r="H39" s="91"/>
      <c r="I39" s="430"/>
    </row>
    <row r="40" spans="1:9" s="78" customFormat="1" ht="36" customHeight="1">
      <c r="A40" s="81" t="s">
        <v>29</v>
      </c>
      <c r="B40" s="49">
        <v>1047</v>
      </c>
      <c r="C40" s="209" t="s">
        <v>119</v>
      </c>
      <c r="D40" s="295" t="str">
        <f t="shared" si="5"/>
        <v>(    )</v>
      </c>
      <c r="E40" s="311" t="s">
        <v>119</v>
      </c>
      <c r="F40" s="293" t="s">
        <v>119</v>
      </c>
      <c r="G40" s="311"/>
      <c r="H40" s="91"/>
      <c r="I40" s="430"/>
    </row>
    <row r="41" spans="1:9" s="82" customFormat="1" ht="49.5" customHeight="1">
      <c r="A41" s="81" t="s">
        <v>44</v>
      </c>
      <c r="B41" s="49">
        <v>1048</v>
      </c>
      <c r="C41" s="209">
        <v>-32</v>
      </c>
      <c r="D41" s="295">
        <f t="shared" si="5"/>
        <v>-28</v>
      </c>
      <c r="E41" s="209">
        <v>-37</v>
      </c>
      <c r="F41" s="311">
        <v>-28</v>
      </c>
      <c r="G41" s="296">
        <f t="shared" ref="G41:G42" si="6">F41-E41</f>
        <v>9</v>
      </c>
      <c r="H41" s="91">
        <f t="shared" ref="H41:H42" si="7">(F41/E41)*100</f>
        <v>75.675675675675677</v>
      </c>
      <c r="I41" s="430"/>
    </row>
    <row r="42" spans="1:9" s="78" customFormat="1" ht="36" customHeight="1">
      <c r="A42" s="81" t="s">
        <v>30</v>
      </c>
      <c r="B42" s="49" t="s">
        <v>178</v>
      </c>
      <c r="C42" s="209">
        <v>-32</v>
      </c>
      <c r="D42" s="295">
        <f t="shared" si="5"/>
        <v>-28</v>
      </c>
      <c r="E42" s="209">
        <v>-37</v>
      </c>
      <c r="F42" s="311">
        <v>-28</v>
      </c>
      <c r="G42" s="296">
        <f t="shared" si="6"/>
        <v>9</v>
      </c>
      <c r="H42" s="91">
        <f t="shared" si="7"/>
        <v>75.675675675675677</v>
      </c>
      <c r="I42" s="430"/>
    </row>
    <row r="43" spans="1:9" s="78" customFormat="1" ht="36" customHeight="1">
      <c r="A43" s="81" t="s">
        <v>61</v>
      </c>
      <c r="B43" s="49">
        <v>1049</v>
      </c>
      <c r="C43" s="209">
        <f>'Розшифровка фінрезультати'!C35</f>
        <v>-1576</v>
      </c>
      <c r="D43" s="295">
        <f t="shared" si="5"/>
        <v>-1579</v>
      </c>
      <c r="E43" s="311">
        <f>'Розшифровка фінрезультати'!D35</f>
        <v>-1590</v>
      </c>
      <c r="F43" s="209">
        <f>'Розшифровка фінрезультати'!E35</f>
        <v>-1579</v>
      </c>
      <c r="G43" s="209">
        <f t="shared" si="0"/>
        <v>11</v>
      </c>
      <c r="H43" s="91">
        <f t="shared" si="1"/>
        <v>99.308176100628927</v>
      </c>
      <c r="I43" s="430"/>
    </row>
    <row r="44" spans="1:9" s="78" customFormat="1" ht="44.25" customHeight="1">
      <c r="A44" s="79" t="s">
        <v>87</v>
      </c>
      <c r="B44" s="48">
        <v>1060</v>
      </c>
      <c r="C44" s="208">
        <f>SUM(C45:C51)</f>
        <v>0</v>
      </c>
      <c r="D44" s="295" t="str">
        <f t="shared" si="5"/>
        <v xml:space="preserve"> </v>
      </c>
      <c r="E44" s="208">
        <f>SUM(E45:E51)</f>
        <v>0</v>
      </c>
      <c r="F44" s="208" t="s">
        <v>281</v>
      </c>
      <c r="G44" s="209"/>
      <c r="H44" s="91"/>
      <c r="I44" s="430"/>
    </row>
    <row r="45" spans="1:9" s="78" customFormat="1" ht="36" customHeight="1">
      <c r="A45" s="81" t="s">
        <v>77</v>
      </c>
      <c r="B45" s="49">
        <v>1061</v>
      </c>
      <c r="C45" s="209" t="s">
        <v>119</v>
      </c>
      <c r="D45" s="295" t="str">
        <f t="shared" si="5"/>
        <v>(    )</v>
      </c>
      <c r="E45" s="209" t="s">
        <v>119</v>
      </c>
      <c r="F45" s="209" t="s">
        <v>119</v>
      </c>
      <c r="G45" s="209"/>
      <c r="H45" s="91"/>
      <c r="I45" s="430"/>
    </row>
    <row r="46" spans="1:9" s="78" customFormat="1" ht="36" customHeight="1">
      <c r="A46" s="81" t="s">
        <v>78</v>
      </c>
      <c r="B46" s="49">
        <v>1062</v>
      </c>
      <c r="C46" s="209" t="s">
        <v>119</v>
      </c>
      <c r="D46" s="295" t="str">
        <f t="shared" si="5"/>
        <v>(    )</v>
      </c>
      <c r="E46" s="209" t="s">
        <v>119</v>
      </c>
      <c r="F46" s="209" t="s">
        <v>119</v>
      </c>
      <c r="G46" s="209"/>
      <c r="H46" s="91"/>
      <c r="I46" s="430"/>
    </row>
    <row r="47" spans="1:9" s="78" customFormat="1" ht="36" customHeight="1">
      <c r="A47" s="81" t="s">
        <v>19</v>
      </c>
      <c r="B47" s="49">
        <v>1063</v>
      </c>
      <c r="C47" s="209" t="s">
        <v>119</v>
      </c>
      <c r="D47" s="295" t="str">
        <f t="shared" si="5"/>
        <v>(    )</v>
      </c>
      <c r="E47" s="209" t="s">
        <v>119</v>
      </c>
      <c r="F47" s="209" t="s">
        <v>119</v>
      </c>
      <c r="G47" s="209"/>
      <c r="H47" s="91"/>
      <c r="I47" s="430"/>
    </row>
    <row r="48" spans="1:9" s="78" customFormat="1" ht="36" customHeight="1">
      <c r="A48" s="81" t="s">
        <v>20</v>
      </c>
      <c r="B48" s="49">
        <v>1064</v>
      </c>
      <c r="C48" s="209" t="s">
        <v>119</v>
      </c>
      <c r="D48" s="295" t="str">
        <f t="shared" si="5"/>
        <v>(    )</v>
      </c>
      <c r="E48" s="209" t="s">
        <v>119</v>
      </c>
      <c r="F48" s="209" t="s">
        <v>119</v>
      </c>
      <c r="G48" s="209"/>
      <c r="H48" s="91"/>
      <c r="I48" s="430"/>
    </row>
    <row r="49" spans="1:9" s="78" customFormat="1" ht="36" customHeight="1">
      <c r="A49" s="81" t="s">
        <v>39</v>
      </c>
      <c r="B49" s="49">
        <v>1065</v>
      </c>
      <c r="C49" s="209" t="s">
        <v>119</v>
      </c>
      <c r="D49" s="295" t="str">
        <f t="shared" si="5"/>
        <v>(    )</v>
      </c>
      <c r="E49" s="209" t="s">
        <v>119</v>
      </c>
      <c r="F49" s="209" t="s">
        <v>119</v>
      </c>
      <c r="G49" s="209"/>
      <c r="H49" s="91"/>
      <c r="I49" s="430"/>
    </row>
    <row r="50" spans="1:9" s="78" customFormat="1" ht="36" customHeight="1">
      <c r="A50" s="81" t="s">
        <v>47</v>
      </c>
      <c r="B50" s="49">
        <v>1066</v>
      </c>
      <c r="C50" s="209" t="s">
        <v>119</v>
      </c>
      <c r="D50" s="295" t="str">
        <f t="shared" si="5"/>
        <v>(    )</v>
      </c>
      <c r="E50" s="209" t="s">
        <v>119</v>
      </c>
      <c r="F50" s="209" t="s">
        <v>119</v>
      </c>
      <c r="G50" s="209"/>
      <c r="H50" s="91"/>
      <c r="I50" s="430"/>
    </row>
    <row r="51" spans="1:9" s="78" customFormat="1" ht="36" customHeight="1">
      <c r="A51" s="81" t="s">
        <v>68</v>
      </c>
      <c r="B51" s="49">
        <v>1067</v>
      </c>
      <c r="C51" s="209" t="s">
        <v>119</v>
      </c>
      <c r="D51" s="295" t="str">
        <f t="shared" si="5"/>
        <v>(    )</v>
      </c>
      <c r="E51" s="209" t="s">
        <v>119</v>
      </c>
      <c r="F51" s="209" t="s">
        <v>119</v>
      </c>
      <c r="G51" s="209"/>
      <c r="H51" s="91"/>
      <c r="I51" s="430"/>
    </row>
    <row r="52" spans="1:9" s="78" customFormat="1" ht="44.25" customHeight="1">
      <c r="A52" s="83" t="s">
        <v>125</v>
      </c>
      <c r="B52" s="48">
        <v>1070</v>
      </c>
      <c r="C52" s="208">
        <f>SUM(C53:C55)</f>
        <v>633</v>
      </c>
      <c r="D52" s="208">
        <f>SUM(D53:D55)</f>
        <v>922</v>
      </c>
      <c r="E52" s="208">
        <f>SUM(E53:E55)</f>
        <v>0</v>
      </c>
      <c r="F52" s="208">
        <f>SUM(F53:F55)</f>
        <v>922</v>
      </c>
      <c r="G52" s="208">
        <f t="shared" si="0"/>
        <v>922</v>
      </c>
      <c r="H52" s="91"/>
      <c r="I52" s="430"/>
    </row>
    <row r="53" spans="1:9" s="78" customFormat="1" ht="36" customHeight="1">
      <c r="A53" s="81" t="s">
        <v>84</v>
      </c>
      <c r="B53" s="49">
        <v>1071</v>
      </c>
      <c r="C53" s="209">
        <v>0</v>
      </c>
      <c r="D53" s="209">
        <f>F53</f>
        <v>0</v>
      </c>
      <c r="E53" s="209">
        <v>0</v>
      </c>
      <c r="F53" s="209">
        <v>0</v>
      </c>
      <c r="G53" s="209">
        <f t="shared" si="0"/>
        <v>0</v>
      </c>
      <c r="H53" s="91"/>
      <c r="I53" s="430"/>
    </row>
    <row r="54" spans="1:9" s="78" customFormat="1" ht="36" customHeight="1">
      <c r="A54" s="81" t="s">
        <v>133</v>
      </c>
      <c r="B54" s="49">
        <v>1072</v>
      </c>
      <c r="C54" s="209">
        <v>0</v>
      </c>
      <c r="D54" s="295">
        <f t="shared" ref="D54:D55" si="8">F54</f>
        <v>0</v>
      </c>
      <c r="E54" s="209">
        <v>0</v>
      </c>
      <c r="F54" s="209">
        <v>0</v>
      </c>
      <c r="G54" s="209">
        <f t="shared" si="0"/>
        <v>0</v>
      </c>
      <c r="H54" s="91"/>
      <c r="I54" s="430"/>
    </row>
    <row r="55" spans="1:9" s="78" customFormat="1" ht="36" customHeight="1">
      <c r="A55" s="81" t="s">
        <v>126</v>
      </c>
      <c r="B55" s="49">
        <v>1073</v>
      </c>
      <c r="C55" s="209">
        <f>'Розшифровка фінрезультати'!C49</f>
        <v>633</v>
      </c>
      <c r="D55" s="295">
        <f t="shared" si="8"/>
        <v>922</v>
      </c>
      <c r="E55" s="209"/>
      <c r="F55" s="209">
        <f>'Розшифровка фінрезультати'!E49</f>
        <v>922</v>
      </c>
      <c r="G55" s="209">
        <f t="shared" si="0"/>
        <v>922</v>
      </c>
      <c r="H55" s="91"/>
      <c r="I55" s="430"/>
    </row>
    <row r="56" spans="1:9" s="78" customFormat="1" ht="44.25" customHeight="1">
      <c r="A56" s="83" t="s">
        <v>48</v>
      </c>
      <c r="B56" s="48">
        <v>1080</v>
      </c>
      <c r="C56" s="208">
        <f>SUM(C57:C62)</f>
        <v>-103</v>
      </c>
      <c r="D56" s="208">
        <f>SUM(D57:D62)</f>
        <v>-26</v>
      </c>
      <c r="E56" s="208">
        <f>SUM(E57:E62)</f>
        <v>-27</v>
      </c>
      <c r="F56" s="208">
        <f>SUM(F57:F62)</f>
        <v>-26</v>
      </c>
      <c r="G56" s="297">
        <f t="shared" ref="G56:G62" si="9">F56-E56</f>
        <v>1</v>
      </c>
      <c r="H56" s="90">
        <f t="shared" ref="H56:H62" si="10">(F56/E56)*100</f>
        <v>96.296296296296291</v>
      </c>
      <c r="I56" s="430"/>
    </row>
    <row r="57" spans="1:9" s="78" customFormat="1" ht="36" customHeight="1">
      <c r="A57" s="81" t="s">
        <v>84</v>
      </c>
      <c r="B57" s="49">
        <v>1081</v>
      </c>
      <c r="C57" s="209">
        <v>0</v>
      </c>
      <c r="D57" s="209">
        <f>F57</f>
        <v>0</v>
      </c>
      <c r="E57" s="209">
        <v>0</v>
      </c>
      <c r="F57" s="209">
        <v>0</v>
      </c>
      <c r="G57" s="297"/>
      <c r="H57" s="90"/>
      <c r="I57" s="430"/>
    </row>
    <row r="58" spans="1:9" s="78" customFormat="1" ht="36" customHeight="1">
      <c r="A58" s="81" t="s">
        <v>151</v>
      </c>
      <c r="B58" s="49">
        <v>1082</v>
      </c>
      <c r="C58" s="209">
        <v>0</v>
      </c>
      <c r="D58" s="295">
        <f t="shared" ref="D58:D62" si="11">F58</f>
        <v>0</v>
      </c>
      <c r="E58" s="209">
        <v>0</v>
      </c>
      <c r="F58" s="209">
        <v>0</v>
      </c>
      <c r="G58" s="297"/>
      <c r="H58" s="90"/>
      <c r="I58" s="430"/>
    </row>
    <row r="59" spans="1:9" s="78" customFormat="1" ht="36" customHeight="1">
      <c r="A59" s="81" t="s">
        <v>43</v>
      </c>
      <c r="B59" s="49">
        <v>1083</v>
      </c>
      <c r="C59" s="209" t="s">
        <v>119</v>
      </c>
      <c r="D59" s="295" t="str">
        <f t="shared" si="11"/>
        <v>(    )</v>
      </c>
      <c r="E59" s="209" t="s">
        <v>119</v>
      </c>
      <c r="F59" s="209" t="s">
        <v>119</v>
      </c>
      <c r="G59" s="297"/>
      <c r="H59" s="90"/>
      <c r="I59" s="430"/>
    </row>
    <row r="60" spans="1:9" s="78" customFormat="1" ht="36" customHeight="1">
      <c r="A60" s="81" t="s">
        <v>31</v>
      </c>
      <c r="B60" s="49">
        <v>1084</v>
      </c>
      <c r="C60" s="209" t="s">
        <v>119</v>
      </c>
      <c r="D60" s="295" t="str">
        <f t="shared" si="11"/>
        <v>(    )</v>
      </c>
      <c r="E60" s="209" t="s">
        <v>119</v>
      </c>
      <c r="F60" s="209" t="s">
        <v>119</v>
      </c>
      <c r="G60" s="297"/>
      <c r="H60" s="90"/>
      <c r="I60" s="430"/>
    </row>
    <row r="61" spans="1:9" s="78" customFormat="1" ht="36" customHeight="1">
      <c r="A61" s="81" t="s">
        <v>38</v>
      </c>
      <c r="B61" s="49">
        <v>1085</v>
      </c>
      <c r="C61" s="209" t="s">
        <v>119</v>
      </c>
      <c r="D61" s="295" t="str">
        <f t="shared" si="11"/>
        <v>(    )</v>
      </c>
      <c r="E61" s="209" t="s">
        <v>119</v>
      </c>
      <c r="F61" s="209" t="s">
        <v>119</v>
      </c>
      <c r="G61" s="297"/>
      <c r="H61" s="90"/>
      <c r="I61" s="430"/>
    </row>
    <row r="62" spans="1:9" s="78" customFormat="1" ht="36" customHeight="1">
      <c r="A62" s="81" t="s">
        <v>94</v>
      </c>
      <c r="B62" s="49">
        <v>1086</v>
      </c>
      <c r="C62" s="209">
        <f>'Розшифровка фінрезультати'!C57</f>
        <v>-103</v>
      </c>
      <c r="D62" s="295">
        <f t="shared" si="11"/>
        <v>-26</v>
      </c>
      <c r="E62" s="311">
        <f>'Розшифровка фінрезультати'!D57</f>
        <v>-27</v>
      </c>
      <c r="F62" s="209">
        <f>'Розшифровка фінрезультати'!E57</f>
        <v>-26</v>
      </c>
      <c r="G62" s="311">
        <f t="shared" si="9"/>
        <v>1</v>
      </c>
      <c r="H62" s="91">
        <f t="shared" si="10"/>
        <v>96.296296296296291</v>
      </c>
      <c r="I62" s="430"/>
    </row>
    <row r="63" spans="1:9" s="78" customFormat="1" ht="44.25" customHeight="1">
      <c r="A63" s="83" t="s">
        <v>3</v>
      </c>
      <c r="B63" s="48">
        <v>1100</v>
      </c>
      <c r="C63" s="180">
        <f>SUM(C22,C23,C44,C52,C56)</f>
        <v>9819</v>
      </c>
      <c r="D63" s="180">
        <f>SUM(D22,D23,D44,D52,D56)</f>
        <v>6136</v>
      </c>
      <c r="E63" s="180">
        <f>SUM(E22,E23,E44,E52,E56)</f>
        <v>5252</v>
      </c>
      <c r="F63" s="180">
        <f>SUM(F22,F23,F44,F52,F56)</f>
        <v>6136</v>
      </c>
      <c r="G63" s="208">
        <f t="shared" si="0"/>
        <v>884</v>
      </c>
      <c r="H63" s="90">
        <f t="shared" si="1"/>
        <v>116.83168316831683</v>
      </c>
      <c r="I63" s="430"/>
    </row>
    <row r="64" spans="1:9" s="78" customFormat="1" ht="36" customHeight="1">
      <c r="A64" s="81" t="s">
        <v>59</v>
      </c>
      <c r="B64" s="49">
        <v>1110</v>
      </c>
      <c r="C64" s="209"/>
      <c r="D64" s="209"/>
      <c r="E64" s="209"/>
      <c r="F64" s="209"/>
      <c r="G64" s="209"/>
      <c r="H64" s="91"/>
      <c r="I64" s="430"/>
    </row>
    <row r="65" spans="1:9" s="78" customFormat="1" ht="36" customHeight="1">
      <c r="A65" s="81" t="s">
        <v>62</v>
      </c>
      <c r="B65" s="49">
        <v>1120</v>
      </c>
      <c r="C65" s="209" t="s">
        <v>119</v>
      </c>
      <c r="D65" s="209" t="s">
        <v>119</v>
      </c>
      <c r="E65" s="209" t="s">
        <v>119</v>
      </c>
      <c r="F65" s="209" t="s">
        <v>119</v>
      </c>
      <c r="G65" s="209"/>
      <c r="H65" s="91"/>
      <c r="I65" s="430"/>
    </row>
    <row r="66" spans="1:9" s="78" customFormat="1" ht="44.25" customHeight="1">
      <c r="A66" s="83" t="s">
        <v>60</v>
      </c>
      <c r="B66" s="48">
        <v>1130</v>
      </c>
      <c r="C66" s="180"/>
      <c r="D66" s="180"/>
      <c r="E66" s="180"/>
      <c r="F66" s="180"/>
      <c r="G66" s="209"/>
      <c r="H66" s="91"/>
      <c r="I66" s="430"/>
    </row>
    <row r="67" spans="1:9" s="78" customFormat="1" ht="44.25" customHeight="1">
      <c r="A67" s="83" t="s">
        <v>364</v>
      </c>
      <c r="B67" s="48">
        <v>1140</v>
      </c>
      <c r="C67" s="208">
        <v>-604</v>
      </c>
      <c r="D67" s="208">
        <f>F67</f>
        <v>-368</v>
      </c>
      <c r="E67" s="297">
        <v>-366</v>
      </c>
      <c r="F67" s="208">
        <v>-368</v>
      </c>
      <c r="G67" s="208">
        <f t="shared" si="0"/>
        <v>-2</v>
      </c>
      <c r="H67" s="90">
        <f t="shared" si="1"/>
        <v>100.5464480874317</v>
      </c>
      <c r="I67" s="430"/>
    </row>
    <row r="68" spans="1:9" s="78" customFormat="1" ht="44.25" customHeight="1">
      <c r="A68" s="83" t="s">
        <v>127</v>
      </c>
      <c r="B68" s="48">
        <v>1150</v>
      </c>
      <c r="C68" s="180">
        <f>SUM(C69:C70)</f>
        <v>404</v>
      </c>
      <c r="D68" s="180">
        <f>SUM(D69:D70)</f>
        <v>1015</v>
      </c>
      <c r="E68" s="180">
        <f>SUM(E69:E70)</f>
        <v>405</v>
      </c>
      <c r="F68" s="180">
        <f>SUM(F69:F70)</f>
        <v>1015</v>
      </c>
      <c r="G68" s="208">
        <f t="shared" si="0"/>
        <v>610</v>
      </c>
      <c r="H68" s="90">
        <f t="shared" si="1"/>
        <v>250.61728395061729</v>
      </c>
      <c r="I68" s="430"/>
    </row>
    <row r="69" spans="1:9" s="78" customFormat="1" ht="36" customHeight="1">
      <c r="A69" s="81" t="s">
        <v>84</v>
      </c>
      <c r="B69" s="49">
        <v>1151</v>
      </c>
      <c r="C69" s="209"/>
      <c r="D69" s="209"/>
      <c r="E69" s="209"/>
      <c r="F69" s="209"/>
      <c r="G69" s="209"/>
      <c r="H69" s="91"/>
      <c r="I69" s="430"/>
    </row>
    <row r="70" spans="1:9" s="78" customFormat="1" ht="44.25" customHeight="1">
      <c r="A70" s="306" t="s">
        <v>315</v>
      </c>
      <c r="B70" s="49">
        <v>1152</v>
      </c>
      <c r="C70" s="209">
        <f>'Розшифровка фінрезультати'!C64</f>
        <v>404</v>
      </c>
      <c r="D70" s="209">
        <f>F70</f>
        <v>1015</v>
      </c>
      <c r="E70" s="311">
        <f>'Розшифровка фінрезультати'!D64</f>
        <v>405</v>
      </c>
      <c r="F70" s="209">
        <f>'Розшифровка фінрезультати'!E64</f>
        <v>1015</v>
      </c>
      <c r="G70" s="209">
        <f t="shared" si="0"/>
        <v>610</v>
      </c>
      <c r="H70" s="91">
        <f t="shared" si="1"/>
        <v>250.61728395061729</v>
      </c>
      <c r="I70" s="430"/>
    </row>
    <row r="71" spans="1:9" s="78" customFormat="1" ht="38.25" customHeight="1">
      <c r="A71" s="83" t="s">
        <v>128</v>
      </c>
      <c r="B71" s="48">
        <v>1160</v>
      </c>
      <c r="C71" s="180">
        <f>SUM(C72:C73)</f>
        <v>-35</v>
      </c>
      <c r="D71" s="180">
        <f>SUM(D72:D73)</f>
        <v>-226</v>
      </c>
      <c r="E71" s="180">
        <f>SUM(E72:E73)</f>
        <v>-36</v>
      </c>
      <c r="F71" s="180">
        <f>SUM(F72:F73)</f>
        <v>-226</v>
      </c>
      <c r="G71" s="297">
        <f t="shared" ref="G71:G75" si="12">F71-E71</f>
        <v>-190</v>
      </c>
      <c r="H71" s="90">
        <f t="shared" si="1"/>
        <v>627.77777777777771</v>
      </c>
      <c r="I71" s="430"/>
    </row>
    <row r="72" spans="1:9" s="78" customFormat="1" ht="37.5" customHeight="1">
      <c r="A72" s="81" t="s">
        <v>84</v>
      </c>
      <c r="B72" s="49">
        <v>1161</v>
      </c>
      <c r="C72" s="209" t="s">
        <v>119</v>
      </c>
      <c r="D72" s="209" t="str">
        <f>F72</f>
        <v>(    )</v>
      </c>
      <c r="E72" s="209" t="s">
        <v>119</v>
      </c>
      <c r="F72" s="209" t="s">
        <v>119</v>
      </c>
      <c r="G72" s="296"/>
      <c r="H72" s="91"/>
      <c r="I72" s="430"/>
    </row>
    <row r="73" spans="1:9" s="78" customFormat="1" ht="39" customHeight="1">
      <c r="A73" s="81" t="s">
        <v>67</v>
      </c>
      <c r="B73" s="49">
        <v>1162</v>
      </c>
      <c r="C73" s="209">
        <f>'Розшифровка фінрезультати'!C69</f>
        <v>-35</v>
      </c>
      <c r="D73" s="295">
        <f>F73</f>
        <v>-226</v>
      </c>
      <c r="E73" s="311">
        <f>'Розшифровка фінрезультати'!D69</f>
        <v>-36</v>
      </c>
      <c r="F73" s="209">
        <f>'Розшифровка фінрезультати'!E69</f>
        <v>-226</v>
      </c>
      <c r="G73" s="296">
        <f t="shared" si="12"/>
        <v>-190</v>
      </c>
      <c r="H73" s="91">
        <f t="shared" si="1"/>
        <v>627.77777777777771</v>
      </c>
      <c r="I73" s="430"/>
    </row>
    <row r="74" spans="1:9" s="78" customFormat="1" ht="36" customHeight="1">
      <c r="A74" s="158" t="s">
        <v>53</v>
      </c>
      <c r="B74" s="80">
        <v>1170</v>
      </c>
      <c r="C74" s="208">
        <f>SUM(C63,C64,C65,C66,C67,C68,C71)</f>
        <v>9584</v>
      </c>
      <c r="D74" s="208">
        <f>SUM(D63,D64,D65,D66,D67,D68,D71)</f>
        <v>6557</v>
      </c>
      <c r="E74" s="208">
        <f>SUM(E63,E64,E65,E66,E67,E68,E71)</f>
        <v>5255</v>
      </c>
      <c r="F74" s="208">
        <f>SUM(F63,F64,F65,F66,F67,F68,F71)</f>
        <v>6557</v>
      </c>
      <c r="G74" s="297">
        <f t="shared" si="12"/>
        <v>1302</v>
      </c>
      <c r="H74" s="90">
        <f t="shared" ref="H74:H75" si="13">(F74/E74)*100</f>
        <v>124.77640342530923</v>
      </c>
      <c r="I74" s="430"/>
    </row>
    <row r="75" spans="1:9" s="78" customFormat="1" ht="39" customHeight="1">
      <c r="A75" s="81" t="s">
        <v>120</v>
      </c>
      <c r="B75" s="49">
        <v>1180</v>
      </c>
      <c r="C75" s="209">
        <v>-1175</v>
      </c>
      <c r="D75" s="209">
        <f>F75</f>
        <v>-1189</v>
      </c>
      <c r="E75" s="209">
        <v>-946</v>
      </c>
      <c r="F75" s="209">
        <v>-1189</v>
      </c>
      <c r="G75" s="296">
        <f t="shared" si="12"/>
        <v>-243</v>
      </c>
      <c r="H75" s="91">
        <f t="shared" si="13"/>
        <v>125.68710359408033</v>
      </c>
      <c r="I75" s="430"/>
    </row>
    <row r="76" spans="1:9" s="78" customFormat="1" ht="39" customHeight="1">
      <c r="A76" s="81" t="s">
        <v>121</v>
      </c>
      <c r="B76" s="49">
        <v>1181</v>
      </c>
      <c r="C76" s="209"/>
      <c r="D76" s="209"/>
      <c r="E76" s="209"/>
      <c r="F76" s="209"/>
      <c r="G76" s="209"/>
      <c r="H76" s="91"/>
      <c r="I76" s="430"/>
    </row>
    <row r="77" spans="1:9" s="78" customFormat="1" ht="39" customHeight="1">
      <c r="A77" s="81" t="s">
        <v>122</v>
      </c>
      <c r="B77" s="49">
        <v>1190</v>
      </c>
      <c r="C77" s="209"/>
      <c r="D77" s="209"/>
      <c r="E77" s="209"/>
      <c r="F77" s="209"/>
      <c r="G77" s="209"/>
      <c r="H77" s="91"/>
      <c r="I77" s="430"/>
    </row>
    <row r="78" spans="1:9" s="78" customFormat="1" ht="39" customHeight="1">
      <c r="A78" s="81" t="s">
        <v>123</v>
      </c>
      <c r="B78" s="49">
        <v>1191</v>
      </c>
      <c r="C78" s="209" t="s">
        <v>119</v>
      </c>
      <c r="D78" s="209" t="s">
        <v>119</v>
      </c>
      <c r="E78" s="209" t="s">
        <v>119</v>
      </c>
      <c r="F78" s="209" t="s">
        <v>119</v>
      </c>
      <c r="G78" s="209"/>
      <c r="H78" s="91"/>
      <c r="I78" s="430"/>
    </row>
    <row r="79" spans="1:9" s="78" customFormat="1" ht="38.25" customHeight="1">
      <c r="A79" s="83" t="s">
        <v>132</v>
      </c>
      <c r="B79" s="48">
        <v>1200</v>
      </c>
      <c r="C79" s="180">
        <f>SUM(C74,C75,C76,C77,C78)</f>
        <v>8409</v>
      </c>
      <c r="D79" s="180">
        <f>SUM(D74,D75,D76,D77,D78)</f>
        <v>5368</v>
      </c>
      <c r="E79" s="180">
        <f>SUM(E74,E75,E76,E77,E78)</f>
        <v>4309</v>
      </c>
      <c r="F79" s="180">
        <f>SUM(F74,F75,F76,F77,F78)</f>
        <v>5368</v>
      </c>
      <c r="G79" s="208">
        <f t="shared" ref="G79:G99" si="14">F79-E79</f>
        <v>1059</v>
      </c>
      <c r="H79" s="90">
        <f t="shared" ref="H79:H80" si="15">(F79/E79)*100</f>
        <v>124.57646785797169</v>
      </c>
      <c r="I79" s="430"/>
    </row>
    <row r="80" spans="1:9" s="78" customFormat="1" ht="39" customHeight="1">
      <c r="A80" s="81" t="s">
        <v>11</v>
      </c>
      <c r="B80" s="49">
        <v>1201</v>
      </c>
      <c r="C80" s="310">
        <f>C79</f>
        <v>8409</v>
      </c>
      <c r="D80" s="209">
        <f>F80</f>
        <v>5368</v>
      </c>
      <c r="E80" s="311">
        <f>E79</f>
        <v>4309</v>
      </c>
      <c r="F80" s="209">
        <f>F79</f>
        <v>5368</v>
      </c>
      <c r="G80" s="209">
        <f t="shared" si="14"/>
        <v>1059</v>
      </c>
      <c r="H80" s="91">
        <f t="shared" si="15"/>
        <v>124.57646785797169</v>
      </c>
      <c r="I80" s="430"/>
    </row>
    <row r="81" spans="1:9" s="78" customFormat="1" ht="39" customHeight="1">
      <c r="A81" s="81" t="s">
        <v>12</v>
      </c>
      <c r="B81" s="49">
        <v>1202</v>
      </c>
      <c r="C81" s="209"/>
      <c r="D81" s="295">
        <f>F81</f>
        <v>0</v>
      </c>
      <c r="E81" s="209"/>
      <c r="F81" s="209"/>
      <c r="G81" s="209">
        <f t="shared" si="14"/>
        <v>0</v>
      </c>
      <c r="H81" s="91"/>
      <c r="I81" s="430"/>
    </row>
    <row r="82" spans="1:9" s="78" customFormat="1" ht="38.25" customHeight="1">
      <c r="A82" s="83" t="s">
        <v>8</v>
      </c>
      <c r="B82" s="48">
        <v>1210</v>
      </c>
      <c r="C82" s="208">
        <f>SUM(C12,C52,C64,C66,C68,C76,C77)</f>
        <v>112328</v>
      </c>
      <c r="D82" s="208">
        <f>SUM(D12,D52,D64,D66,D68,D76,D77)</f>
        <v>118907</v>
      </c>
      <c r="E82" s="208">
        <f>SUM(E12,E52,E64,E66,E68,E76,E77)</f>
        <v>112314</v>
      </c>
      <c r="F82" s="208">
        <f>SUM(F12,F52,F64,F66,F68,F76,F77)</f>
        <v>118907</v>
      </c>
      <c r="G82" s="208">
        <f t="shared" si="14"/>
        <v>6593</v>
      </c>
      <c r="H82" s="90">
        <f t="shared" ref="H82:H99" si="16">(F82/E82)*100</f>
        <v>105.87014975871219</v>
      </c>
      <c r="I82" s="430"/>
    </row>
    <row r="83" spans="1:9" s="78" customFormat="1" ht="39.75" customHeight="1">
      <c r="A83" s="83" t="s">
        <v>65</v>
      </c>
      <c r="B83" s="48">
        <v>1220</v>
      </c>
      <c r="C83" s="180">
        <f>SUM(C13,C23,C44,C56,C65,C67,C71,C75,C78)</f>
        <v>-103919</v>
      </c>
      <c r="D83" s="180">
        <f>SUM(D13,D23,D44,D56,D65,D67,D71,D75,D78)</f>
        <v>-113539</v>
      </c>
      <c r="E83" s="180">
        <f>SUM(E13,E23,E44,E56,E65,E67,E71,E75,E78)</f>
        <v>-108005</v>
      </c>
      <c r="F83" s="180">
        <f>SUM(F13,F23,F44,F56,F65,F67,F71,F75,F78)</f>
        <v>-113539</v>
      </c>
      <c r="G83" s="208">
        <f t="shared" si="14"/>
        <v>-5534</v>
      </c>
      <c r="H83" s="90">
        <f t="shared" si="16"/>
        <v>105.12383685940465</v>
      </c>
      <c r="I83" s="430"/>
    </row>
    <row r="84" spans="1:9" s="78" customFormat="1" ht="39" customHeight="1">
      <c r="A84" s="81" t="s">
        <v>95</v>
      </c>
      <c r="B84" s="49">
        <v>1230</v>
      </c>
      <c r="C84" s="209"/>
      <c r="D84" s="209"/>
      <c r="E84" s="209"/>
      <c r="F84" s="209"/>
      <c r="G84" s="209"/>
      <c r="H84" s="91"/>
      <c r="I84" s="430"/>
    </row>
    <row r="85" spans="1:9" s="78" customFormat="1" ht="36.75" customHeight="1">
      <c r="A85" s="83" t="s">
        <v>75</v>
      </c>
      <c r="B85" s="83"/>
      <c r="C85" s="180"/>
      <c r="D85" s="180"/>
      <c r="E85" s="180"/>
      <c r="F85" s="180"/>
      <c r="G85" s="209"/>
      <c r="H85" s="91"/>
      <c r="I85" s="430"/>
    </row>
    <row r="86" spans="1:9" s="78" customFormat="1" ht="39" customHeight="1">
      <c r="A86" s="81" t="s">
        <v>101</v>
      </c>
      <c r="B86" s="49">
        <v>1300</v>
      </c>
      <c r="C86" s="209">
        <f>C63</f>
        <v>9819</v>
      </c>
      <c r="D86" s="209">
        <f>D63</f>
        <v>6136</v>
      </c>
      <c r="E86" s="209">
        <f>E63</f>
        <v>5252</v>
      </c>
      <c r="F86" s="209">
        <f>F63</f>
        <v>6136</v>
      </c>
      <c r="G86" s="209">
        <f t="shared" si="14"/>
        <v>884</v>
      </c>
      <c r="H86" s="91">
        <f t="shared" si="16"/>
        <v>116.83168316831683</v>
      </c>
      <c r="I86" s="430"/>
    </row>
    <row r="87" spans="1:9" s="78" customFormat="1" ht="39" customHeight="1">
      <c r="A87" s="81" t="s">
        <v>134</v>
      </c>
      <c r="B87" s="49">
        <v>1301</v>
      </c>
      <c r="C87" s="209">
        <f>C97</f>
        <v>6540</v>
      </c>
      <c r="D87" s="209">
        <f>D97</f>
        <v>7998</v>
      </c>
      <c r="E87" s="209">
        <f>E97</f>
        <v>6144</v>
      </c>
      <c r="F87" s="209">
        <f>F97</f>
        <v>7998</v>
      </c>
      <c r="G87" s="209">
        <f t="shared" si="14"/>
        <v>1854</v>
      </c>
      <c r="H87" s="91">
        <f t="shared" si="16"/>
        <v>130.17578125</v>
      </c>
      <c r="I87" s="430"/>
    </row>
    <row r="88" spans="1:9" s="78" customFormat="1" ht="39" customHeight="1">
      <c r="A88" s="81" t="s">
        <v>135</v>
      </c>
      <c r="B88" s="49">
        <v>1302</v>
      </c>
      <c r="C88" s="209">
        <f>C53</f>
        <v>0</v>
      </c>
      <c r="D88" s="209">
        <f>D53</f>
        <v>0</v>
      </c>
      <c r="E88" s="209">
        <f>E53</f>
        <v>0</v>
      </c>
      <c r="F88" s="209">
        <f>F53</f>
        <v>0</v>
      </c>
      <c r="G88" s="209">
        <f t="shared" si="14"/>
        <v>0</v>
      </c>
      <c r="H88" s="91"/>
      <c r="I88" s="430"/>
    </row>
    <row r="89" spans="1:9" s="78" customFormat="1" ht="39" customHeight="1">
      <c r="A89" s="81" t="s">
        <v>136</v>
      </c>
      <c r="B89" s="49">
        <v>1303</v>
      </c>
      <c r="C89" s="209">
        <f>C57</f>
        <v>0</v>
      </c>
      <c r="D89" s="209">
        <f>D57</f>
        <v>0</v>
      </c>
      <c r="E89" s="209">
        <f>E57</f>
        <v>0</v>
      </c>
      <c r="F89" s="209">
        <f>F57</f>
        <v>0</v>
      </c>
      <c r="G89" s="209">
        <f t="shared" si="14"/>
        <v>0</v>
      </c>
      <c r="H89" s="91"/>
      <c r="I89" s="430"/>
    </row>
    <row r="90" spans="1:9" s="78" customFormat="1" ht="39" customHeight="1">
      <c r="A90" s="81" t="s">
        <v>137</v>
      </c>
      <c r="B90" s="49">
        <v>1304</v>
      </c>
      <c r="C90" s="209">
        <f>C54</f>
        <v>0</v>
      </c>
      <c r="D90" s="209">
        <f>D54</f>
        <v>0</v>
      </c>
      <c r="E90" s="209">
        <f>E54</f>
        <v>0</v>
      </c>
      <c r="F90" s="209">
        <f>F54</f>
        <v>0</v>
      </c>
      <c r="G90" s="209">
        <f t="shared" si="14"/>
        <v>0</v>
      </c>
      <c r="H90" s="91"/>
      <c r="I90" s="430"/>
    </row>
    <row r="91" spans="1:9" s="78" customFormat="1" ht="39" customHeight="1">
      <c r="A91" s="81" t="s">
        <v>138</v>
      </c>
      <c r="B91" s="49">
        <v>1305</v>
      </c>
      <c r="C91" s="209">
        <f>C58</f>
        <v>0</v>
      </c>
      <c r="D91" s="209">
        <f>D58</f>
        <v>0</v>
      </c>
      <c r="E91" s="209">
        <f>E58</f>
        <v>0</v>
      </c>
      <c r="F91" s="209">
        <f>F58</f>
        <v>0</v>
      </c>
      <c r="G91" s="209">
        <f t="shared" si="14"/>
        <v>0</v>
      </c>
      <c r="H91" s="91"/>
      <c r="I91" s="430"/>
    </row>
    <row r="92" spans="1:9" s="78" customFormat="1" ht="27.75" customHeight="1">
      <c r="A92" s="83" t="s">
        <v>72</v>
      </c>
      <c r="B92" s="48">
        <v>1310</v>
      </c>
      <c r="C92" s="180">
        <f>C86+C87-C88-C89-C90-C91</f>
        <v>16359</v>
      </c>
      <c r="D92" s="180">
        <f>D86+D87-D88-D89-D90-D91</f>
        <v>14134</v>
      </c>
      <c r="E92" s="180">
        <f>E86+E87-E88-E89-E90-E91</f>
        <v>11396</v>
      </c>
      <c r="F92" s="180">
        <f>F86+F87-F88-F89-F90-F91</f>
        <v>14134</v>
      </c>
      <c r="G92" s="284">
        <f t="shared" si="14"/>
        <v>2738</v>
      </c>
      <c r="H92" s="90">
        <f t="shared" si="16"/>
        <v>124.02597402597402</v>
      </c>
      <c r="I92" s="430"/>
    </row>
    <row r="93" spans="1:9" s="78" customFormat="1" ht="39" customHeight="1">
      <c r="A93" s="81" t="s">
        <v>88</v>
      </c>
      <c r="B93" s="49"/>
      <c r="C93" s="209"/>
      <c r="D93" s="209"/>
      <c r="E93" s="209"/>
      <c r="F93" s="209"/>
      <c r="G93" s="209"/>
      <c r="H93" s="91"/>
      <c r="I93" s="430"/>
    </row>
    <row r="94" spans="1:9" s="78" customFormat="1" ht="39" customHeight="1">
      <c r="A94" s="81" t="s">
        <v>223</v>
      </c>
      <c r="B94" s="49">
        <v>1400</v>
      </c>
      <c r="C94" s="310">
        <v>36161</v>
      </c>
      <c r="D94" s="209">
        <f>F94</f>
        <v>39296</v>
      </c>
      <c r="E94" s="209">
        <v>37653</v>
      </c>
      <c r="F94" s="209">
        <f>-F14-'Розшифровка фінрезультати'!E46</f>
        <v>39296</v>
      </c>
      <c r="G94" s="209">
        <f t="shared" si="14"/>
        <v>1643</v>
      </c>
      <c r="H94" s="91">
        <f t="shared" si="16"/>
        <v>104.3635301304013</v>
      </c>
      <c r="I94" s="430"/>
    </row>
    <row r="95" spans="1:9" s="78" customFormat="1" ht="39" customHeight="1">
      <c r="A95" s="81" t="s">
        <v>4</v>
      </c>
      <c r="B95" s="49">
        <v>1410</v>
      </c>
      <c r="C95" s="310">
        <v>35582</v>
      </c>
      <c r="D95" s="295">
        <f t="shared" ref="D95:D98" si="17">F95</f>
        <v>39931</v>
      </c>
      <c r="E95" s="209">
        <v>37803</v>
      </c>
      <c r="F95" s="209">
        <f>-F17-F29</f>
        <v>39931</v>
      </c>
      <c r="G95" s="209">
        <f t="shared" si="14"/>
        <v>2128</v>
      </c>
      <c r="H95" s="91">
        <f t="shared" si="16"/>
        <v>105.62918286908447</v>
      </c>
      <c r="I95" s="430"/>
    </row>
    <row r="96" spans="1:9" s="78" customFormat="1" ht="39" customHeight="1">
      <c r="A96" s="81" t="s">
        <v>5</v>
      </c>
      <c r="B96" s="49">
        <v>1420</v>
      </c>
      <c r="C96" s="310">
        <v>7441</v>
      </c>
      <c r="D96" s="295">
        <f t="shared" si="17"/>
        <v>8328</v>
      </c>
      <c r="E96" s="209">
        <v>8316</v>
      </c>
      <c r="F96" s="311">
        <f>-F18-F30</f>
        <v>8328</v>
      </c>
      <c r="G96" s="209">
        <f t="shared" si="14"/>
        <v>12</v>
      </c>
      <c r="H96" s="91">
        <f t="shared" si="16"/>
        <v>100.14430014430013</v>
      </c>
      <c r="I96" s="430"/>
    </row>
    <row r="97" spans="1:9" s="78" customFormat="1" ht="39" customHeight="1">
      <c r="A97" s="81" t="s">
        <v>6</v>
      </c>
      <c r="B97" s="49">
        <v>1430</v>
      </c>
      <c r="C97" s="310">
        <v>6540</v>
      </c>
      <c r="D97" s="295">
        <f t="shared" si="17"/>
        <v>7998</v>
      </c>
      <c r="E97" s="209">
        <v>6144</v>
      </c>
      <c r="F97" s="209">
        <f>-F20-F31</f>
        <v>7998</v>
      </c>
      <c r="G97" s="209">
        <f t="shared" si="14"/>
        <v>1854</v>
      </c>
      <c r="H97" s="91">
        <f t="shared" si="16"/>
        <v>130.17578125</v>
      </c>
      <c r="I97" s="430"/>
    </row>
    <row r="98" spans="1:9" s="78" customFormat="1" ht="39" customHeight="1">
      <c r="A98" s="81" t="s">
        <v>14</v>
      </c>
      <c r="B98" s="49">
        <v>1440</v>
      </c>
      <c r="C98" s="311">
        <v>16367</v>
      </c>
      <c r="D98" s="295">
        <f t="shared" si="17"/>
        <v>16185</v>
      </c>
      <c r="E98" s="209">
        <v>16729</v>
      </c>
      <c r="F98" s="311">
        <f>-F16-F19-F21-F27-F28-F36-F37-F41-F43+'Розшифровка фінрезультати'!E9+'Розшифровка фінрезультати'!E46-F56</f>
        <v>16185</v>
      </c>
      <c r="G98" s="209">
        <f t="shared" si="14"/>
        <v>-544</v>
      </c>
      <c r="H98" s="91">
        <f t="shared" si="16"/>
        <v>96.74816187458903</v>
      </c>
      <c r="I98" s="430"/>
    </row>
    <row r="99" spans="1:9" s="78" customFormat="1" ht="39" customHeight="1">
      <c r="A99" s="159" t="s">
        <v>34</v>
      </c>
      <c r="B99" s="80">
        <v>1450</v>
      </c>
      <c r="C99" s="208">
        <f>SUM(C94,C95:C98)</f>
        <v>102091</v>
      </c>
      <c r="D99" s="208">
        <f>SUM(D94,D95:D98)</f>
        <v>111738</v>
      </c>
      <c r="E99" s="208">
        <f>SUM(E94,E95:E98)</f>
        <v>106645</v>
      </c>
      <c r="F99" s="208">
        <f>SUM(F94,F95:F98)</f>
        <v>111738</v>
      </c>
      <c r="G99" s="208">
        <f t="shared" si="14"/>
        <v>5093</v>
      </c>
      <c r="H99" s="90">
        <f t="shared" si="16"/>
        <v>104.77565755544096</v>
      </c>
      <c r="I99" s="430"/>
    </row>
    <row r="100" spans="1:9" s="78" customFormat="1" ht="20.399999999999999">
      <c r="A100" s="84"/>
      <c r="B100" s="85"/>
      <c r="C100" s="85"/>
      <c r="D100" s="85"/>
      <c r="E100" s="85"/>
      <c r="F100" s="85"/>
      <c r="G100" s="85"/>
      <c r="H100" s="85"/>
      <c r="I100" s="85"/>
    </row>
    <row r="101" spans="1:9" s="215" customFormat="1" ht="87" customHeight="1">
      <c r="A101" s="211" t="s">
        <v>289</v>
      </c>
      <c r="B101" s="212"/>
      <c r="C101" s="469" t="s">
        <v>311</v>
      </c>
      <c r="D101" s="469"/>
      <c r="E101" s="213"/>
      <c r="F101" s="470" t="s">
        <v>356</v>
      </c>
      <c r="G101" s="470"/>
      <c r="H101" s="470"/>
      <c r="I101" s="214"/>
    </row>
    <row r="102" spans="1:9" s="219" customFormat="1">
      <c r="A102" s="216" t="s">
        <v>179</v>
      </c>
      <c r="B102" s="217"/>
      <c r="C102" s="467" t="s">
        <v>114</v>
      </c>
      <c r="D102" s="467"/>
      <c r="E102" s="217"/>
      <c r="F102" s="468" t="s">
        <v>55</v>
      </c>
      <c r="G102" s="468"/>
      <c r="H102" s="468"/>
      <c r="I102" s="218"/>
    </row>
    <row r="103" spans="1:9">
      <c r="A103" s="87"/>
      <c r="B103" s="86"/>
      <c r="C103" s="86"/>
      <c r="D103" s="86"/>
      <c r="E103" s="86"/>
      <c r="F103" s="86"/>
      <c r="G103" s="86"/>
      <c r="H103" s="86"/>
      <c r="I103" s="86"/>
    </row>
    <row r="104" spans="1:9">
      <c r="A104" s="87"/>
      <c r="B104" s="86"/>
      <c r="C104" s="86"/>
      <c r="D104" s="86"/>
      <c r="E104" s="86"/>
      <c r="F104" s="86"/>
      <c r="G104" s="86"/>
      <c r="H104" s="86"/>
      <c r="I104" s="86"/>
    </row>
    <row r="105" spans="1:9">
      <c r="A105" s="87"/>
      <c r="B105" s="86"/>
      <c r="C105" s="86"/>
      <c r="D105" s="86"/>
      <c r="E105" s="86"/>
      <c r="F105" s="86"/>
      <c r="G105" s="86"/>
      <c r="H105" s="86"/>
      <c r="I105" s="86"/>
    </row>
    <row r="106" spans="1:9">
      <c r="A106" s="87"/>
      <c r="B106" s="86"/>
      <c r="C106" s="86"/>
      <c r="D106" s="86"/>
      <c r="E106" s="86"/>
      <c r="F106" s="86"/>
      <c r="G106" s="86"/>
      <c r="H106" s="86"/>
      <c r="I106" s="86"/>
    </row>
    <row r="107" spans="1:9">
      <c r="A107" s="87"/>
      <c r="B107" s="86"/>
      <c r="C107" s="86"/>
      <c r="D107" s="86"/>
      <c r="E107" s="86"/>
      <c r="F107" s="86"/>
      <c r="G107" s="86"/>
      <c r="H107" s="86"/>
      <c r="I107" s="86"/>
    </row>
    <row r="108" spans="1:9">
      <c r="A108" s="87"/>
      <c r="B108" s="86"/>
      <c r="C108" s="86"/>
      <c r="D108" s="86"/>
      <c r="E108" s="86"/>
      <c r="F108" s="86"/>
      <c r="G108" s="86"/>
      <c r="H108" s="86"/>
      <c r="I108" s="86"/>
    </row>
    <row r="109" spans="1:9">
      <c r="A109" s="87"/>
      <c r="B109" s="86"/>
      <c r="C109" s="86"/>
      <c r="D109" s="86"/>
      <c r="E109" s="86"/>
      <c r="F109" s="86"/>
      <c r="G109" s="86"/>
      <c r="H109" s="86"/>
      <c r="I109" s="86"/>
    </row>
    <row r="110" spans="1:9">
      <c r="A110" s="88"/>
    </row>
    <row r="111" spans="1:9">
      <c r="A111" s="88"/>
    </row>
    <row r="112" spans="1:9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  <row r="259" spans="1:1">
      <c r="A259" s="89"/>
    </row>
    <row r="260" spans="1:1">
      <c r="A260" s="89"/>
    </row>
    <row r="261" spans="1:1">
      <c r="A261" s="89"/>
    </row>
    <row r="262" spans="1:1">
      <c r="A262" s="89"/>
    </row>
    <row r="263" spans="1:1">
      <c r="A263" s="89"/>
    </row>
    <row r="264" spans="1:1">
      <c r="A264" s="89"/>
    </row>
    <row r="265" spans="1:1">
      <c r="A265" s="89"/>
    </row>
    <row r="266" spans="1:1">
      <c r="A266" s="89"/>
    </row>
    <row r="267" spans="1:1">
      <c r="A267" s="89"/>
    </row>
    <row r="268" spans="1:1">
      <c r="A268" s="89"/>
    </row>
    <row r="269" spans="1:1">
      <c r="A269" s="89"/>
    </row>
    <row r="270" spans="1:1">
      <c r="A270" s="89"/>
    </row>
    <row r="271" spans="1:1">
      <c r="A271" s="89"/>
    </row>
    <row r="272" spans="1:1">
      <c r="A272" s="89"/>
    </row>
    <row r="273" spans="1:1">
      <c r="A273" s="89"/>
    </row>
    <row r="274" spans="1:1">
      <c r="A274" s="89"/>
    </row>
    <row r="275" spans="1:1">
      <c r="A275" s="89"/>
    </row>
    <row r="276" spans="1:1">
      <c r="A276" s="89"/>
    </row>
    <row r="277" spans="1:1">
      <c r="A277" s="89"/>
    </row>
    <row r="278" spans="1:1">
      <c r="A278" s="89"/>
    </row>
    <row r="279" spans="1:1">
      <c r="A279" s="89"/>
    </row>
    <row r="280" spans="1:1">
      <c r="A280" s="89"/>
    </row>
    <row r="281" spans="1:1">
      <c r="A281" s="89"/>
    </row>
    <row r="282" spans="1:1">
      <c r="A282" s="89"/>
    </row>
    <row r="283" spans="1:1">
      <c r="A283" s="89"/>
    </row>
    <row r="284" spans="1:1">
      <c r="A284" s="89"/>
    </row>
    <row r="285" spans="1:1">
      <c r="A285" s="89"/>
    </row>
    <row r="286" spans="1:1">
      <c r="A286" s="89"/>
    </row>
    <row r="287" spans="1:1">
      <c r="A287" s="89"/>
    </row>
    <row r="288" spans="1:1">
      <c r="A288" s="89"/>
    </row>
    <row r="289" spans="1:1">
      <c r="A289" s="89"/>
    </row>
    <row r="290" spans="1:1">
      <c r="A290" s="89"/>
    </row>
    <row r="291" spans="1:1">
      <c r="A291" s="89"/>
    </row>
    <row r="292" spans="1:1">
      <c r="A292" s="89"/>
    </row>
    <row r="293" spans="1:1">
      <c r="A293" s="89"/>
    </row>
    <row r="294" spans="1:1">
      <c r="A294" s="89"/>
    </row>
    <row r="295" spans="1:1">
      <c r="A295" s="89"/>
    </row>
    <row r="296" spans="1:1">
      <c r="A296" s="89"/>
    </row>
    <row r="297" spans="1:1">
      <c r="A297" s="89"/>
    </row>
    <row r="298" spans="1:1">
      <c r="A298" s="89"/>
    </row>
    <row r="299" spans="1:1">
      <c r="A299" s="89"/>
    </row>
    <row r="300" spans="1:1">
      <c r="A300" s="89"/>
    </row>
    <row r="301" spans="1:1">
      <c r="A301" s="89"/>
    </row>
    <row r="302" spans="1:1">
      <c r="A302" s="89"/>
    </row>
    <row r="303" spans="1:1">
      <c r="A303" s="89"/>
    </row>
    <row r="304" spans="1:1">
      <c r="A304" s="89"/>
    </row>
    <row r="305" spans="1:1">
      <c r="A305" s="89"/>
    </row>
    <row r="306" spans="1:1">
      <c r="A306" s="89"/>
    </row>
    <row r="307" spans="1:1">
      <c r="A307" s="89"/>
    </row>
    <row r="308" spans="1:1">
      <c r="A308" s="89"/>
    </row>
    <row r="309" spans="1:1">
      <c r="A309" s="89"/>
    </row>
    <row r="310" spans="1:1">
      <c r="A310" s="89"/>
    </row>
    <row r="311" spans="1:1">
      <c r="A311" s="89"/>
    </row>
    <row r="312" spans="1:1">
      <c r="A312" s="89"/>
    </row>
    <row r="313" spans="1:1">
      <c r="A313" s="89"/>
    </row>
    <row r="314" spans="1:1">
      <c r="A314" s="89"/>
    </row>
    <row r="315" spans="1:1">
      <c r="A315" s="89"/>
    </row>
    <row r="316" spans="1:1">
      <c r="A316" s="89"/>
    </row>
    <row r="317" spans="1:1">
      <c r="A317" s="89"/>
    </row>
    <row r="318" spans="1:1">
      <c r="A318" s="89"/>
    </row>
    <row r="319" spans="1:1">
      <c r="A319" s="89"/>
    </row>
    <row r="320" spans="1:1">
      <c r="A320" s="89"/>
    </row>
    <row r="321" spans="1:1">
      <c r="A321" s="89"/>
    </row>
    <row r="322" spans="1:1">
      <c r="A322" s="89"/>
    </row>
    <row r="323" spans="1:1">
      <c r="A323" s="89"/>
    </row>
    <row r="324" spans="1:1">
      <c r="A324" s="89"/>
    </row>
    <row r="325" spans="1:1">
      <c r="A325" s="89"/>
    </row>
    <row r="326" spans="1:1">
      <c r="A326" s="89"/>
    </row>
    <row r="327" spans="1:1">
      <c r="A327" s="89"/>
    </row>
  </sheetData>
  <sheetProtection algorithmName="SHA-512" hashValue="G4Q4JxqVUpURFuXP66K2SAPrX8p4qNaJi6XGkwg4IuSzbOB2ItZo0OY3MOVnYY87+4BVZj00bESADf7NyY7VDg==" saltValue="x5JJgDMR9G1GU7fzJKlhEw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view="pageBreakPreview" topLeftCell="A2" zoomScale="80" zoomScaleNormal="100" zoomScaleSheetLayoutView="80" workbookViewId="0">
      <selection activeCell="L25" sqref="L25"/>
    </sheetView>
  </sheetViews>
  <sheetFormatPr defaultColWidth="9.109375" defaultRowHeight="18"/>
  <cols>
    <col min="1" max="1" width="58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8" ht="33.75" customHeight="1">
      <c r="A2" s="508" t="s">
        <v>208</v>
      </c>
      <c r="B2" s="508"/>
      <c r="C2" s="508"/>
      <c r="D2" s="508"/>
      <c r="E2" s="508"/>
      <c r="F2" s="508"/>
      <c r="G2" s="508"/>
    </row>
    <row r="3" spans="1:8" ht="28.5" customHeight="1">
      <c r="A3" s="73"/>
      <c r="B3" s="74"/>
      <c r="C3" s="74"/>
      <c r="D3" s="73"/>
      <c r="E3" s="73"/>
      <c r="F3" s="73"/>
      <c r="G3" s="265" t="s">
        <v>228</v>
      </c>
    </row>
    <row r="4" spans="1:8" ht="60" customHeight="1">
      <c r="A4" s="147" t="s">
        <v>102</v>
      </c>
      <c r="B4" s="148" t="s">
        <v>7</v>
      </c>
      <c r="C4" s="247" t="s">
        <v>401</v>
      </c>
      <c r="D4" s="247" t="s">
        <v>404</v>
      </c>
      <c r="E4" s="247" t="s">
        <v>405</v>
      </c>
      <c r="F4" s="148" t="s">
        <v>362</v>
      </c>
      <c r="G4" s="149" t="s">
        <v>191</v>
      </c>
    </row>
    <row r="5" spans="1:8" ht="23.25" customHeight="1">
      <c r="A5" s="150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</row>
    <row r="6" spans="1:8" ht="44.25" customHeight="1">
      <c r="A6" s="152" t="s">
        <v>193</v>
      </c>
      <c r="B6" s="412">
        <v>6000</v>
      </c>
      <c r="C6" s="446">
        <f>C7</f>
        <v>0</v>
      </c>
      <c r="D6" s="413">
        <f>D7+D10</f>
        <v>0</v>
      </c>
      <c r="E6" s="413">
        <f>E7+E10</f>
        <v>4510</v>
      </c>
      <c r="F6" s="413">
        <f>E6-D6</f>
        <v>4510</v>
      </c>
      <c r="G6" s="419"/>
    </row>
    <row r="7" spans="1:8" ht="31.5" customHeight="1">
      <c r="A7" s="416" t="s">
        <v>194</v>
      </c>
      <c r="B7" s="417">
        <v>6010</v>
      </c>
      <c r="C7" s="445">
        <f>C8</f>
        <v>0</v>
      </c>
      <c r="D7" s="418">
        <f>D8</f>
        <v>0</v>
      </c>
      <c r="E7" s="418">
        <f>E8+E9</f>
        <v>4510</v>
      </c>
      <c r="F7" s="418">
        <f t="shared" ref="F7:F12" si="0">E7-D7</f>
        <v>4510</v>
      </c>
      <c r="G7" s="438"/>
    </row>
    <row r="8" spans="1:8" s="207" customFormat="1" ht="35.25" customHeight="1">
      <c r="A8" s="410" t="s">
        <v>441</v>
      </c>
      <c r="B8" s="151"/>
      <c r="C8" s="411"/>
      <c r="D8" s="411"/>
      <c r="E8" s="411">
        <v>3840</v>
      </c>
      <c r="F8" s="411">
        <f t="shared" si="0"/>
        <v>3840</v>
      </c>
      <c r="G8" s="153"/>
    </row>
    <row r="9" spans="1:8" ht="34.5" customHeight="1">
      <c r="A9" s="410" t="s">
        <v>442</v>
      </c>
      <c r="B9" s="151"/>
      <c r="C9" s="151"/>
      <c r="D9" s="153"/>
      <c r="E9" s="411">
        <v>670</v>
      </c>
      <c r="F9" s="411">
        <f t="shared" si="0"/>
        <v>670</v>
      </c>
      <c r="G9" s="153"/>
    </row>
    <row r="10" spans="1:8" s="78" customFormat="1" ht="26.25" hidden="1" customHeight="1">
      <c r="A10" s="156" t="s">
        <v>195</v>
      </c>
      <c r="B10" s="157">
        <v>6020</v>
      </c>
      <c r="C10" s="157"/>
      <c r="D10" s="154"/>
      <c r="E10" s="154"/>
      <c r="F10" s="153">
        <f t="shared" si="0"/>
        <v>0</v>
      </c>
      <c r="G10" s="153"/>
    </row>
    <row r="11" spans="1:8" ht="23.25" hidden="1" customHeight="1">
      <c r="A11" s="155"/>
      <c r="B11" s="151"/>
      <c r="C11" s="151"/>
      <c r="D11" s="153"/>
      <c r="E11" s="153"/>
      <c r="F11" s="153">
        <f t="shared" si="0"/>
        <v>0</v>
      </c>
      <c r="G11" s="153"/>
    </row>
    <row r="12" spans="1:8" ht="24" hidden="1" customHeight="1">
      <c r="A12" s="155"/>
      <c r="B12" s="151"/>
      <c r="C12" s="151"/>
      <c r="D12" s="153"/>
      <c r="E12" s="153"/>
      <c r="F12" s="153">
        <f t="shared" si="0"/>
        <v>0</v>
      </c>
      <c r="G12" s="153"/>
    </row>
    <row r="13" spans="1:8">
      <c r="A13" s="129"/>
      <c r="B13" s="130"/>
      <c r="C13" s="130"/>
      <c r="D13" s="131"/>
      <c r="E13" s="132"/>
      <c r="F13" s="132"/>
      <c r="G13" s="132"/>
    </row>
    <row r="14" spans="1:8" s="275" customFormat="1" ht="41.25" customHeight="1">
      <c r="A14" s="255" t="s">
        <v>289</v>
      </c>
      <c r="B14" s="256"/>
      <c r="C14" s="507" t="s">
        <v>361</v>
      </c>
      <c r="D14" s="507"/>
      <c r="E14" s="257"/>
      <c r="F14" s="485" t="s">
        <v>356</v>
      </c>
      <c r="G14" s="485"/>
      <c r="H14" s="408"/>
    </row>
    <row r="15" spans="1:8" s="276" customFormat="1" ht="15.6">
      <c r="A15" s="404" t="s">
        <v>45</v>
      </c>
      <c r="B15" s="221"/>
      <c r="C15" s="481" t="s">
        <v>46</v>
      </c>
      <c r="D15" s="481"/>
      <c r="E15" s="221"/>
      <c r="F15" s="482" t="s">
        <v>115</v>
      </c>
      <c r="G15" s="482"/>
      <c r="H15" s="409"/>
    </row>
    <row r="16" spans="1:8">
      <c r="A16" s="129"/>
      <c r="B16" s="130"/>
      <c r="C16" s="130"/>
      <c r="D16" s="131"/>
      <c r="E16" s="132"/>
      <c r="F16" s="132"/>
      <c r="G16" s="132"/>
    </row>
    <row r="17" spans="1:7">
      <c r="A17" s="129"/>
      <c r="B17" s="130"/>
      <c r="C17" s="130"/>
      <c r="D17" s="131"/>
      <c r="E17" s="132"/>
      <c r="F17" s="132"/>
      <c r="G17" s="132"/>
    </row>
    <row r="18" spans="1:7">
      <c r="A18" s="129"/>
      <c r="B18" s="130"/>
      <c r="C18" s="130"/>
      <c r="D18" s="131"/>
      <c r="E18" s="132"/>
      <c r="F18" s="132"/>
      <c r="G18" s="132"/>
    </row>
    <row r="19" spans="1:7">
      <c r="A19" s="129"/>
      <c r="B19" s="130"/>
      <c r="C19" s="130"/>
      <c r="D19" s="131"/>
      <c r="E19" s="132"/>
      <c r="F19" s="132"/>
      <c r="G19" s="132"/>
    </row>
    <row r="20" spans="1:7">
      <c r="A20" s="129"/>
      <c r="B20" s="130"/>
      <c r="C20" s="130"/>
      <c r="D20" s="131"/>
      <c r="E20" s="132"/>
      <c r="F20" s="132"/>
      <c r="G20" s="132"/>
    </row>
    <row r="21" spans="1:7">
      <c r="A21" s="129"/>
      <c r="B21" s="130"/>
      <c r="C21" s="130"/>
      <c r="D21" s="131"/>
      <c r="E21" s="132"/>
      <c r="F21" s="132"/>
      <c r="G21" s="132"/>
    </row>
    <row r="22" spans="1:7">
      <c r="A22" s="129"/>
      <c r="B22" s="130"/>
      <c r="C22" s="130"/>
      <c r="D22" s="131"/>
      <c r="E22" s="132"/>
      <c r="F22" s="132"/>
      <c r="G22" s="132"/>
    </row>
    <row r="23" spans="1:7">
      <c r="A23" s="129"/>
      <c r="B23" s="130"/>
      <c r="C23" s="130"/>
      <c r="D23" s="131"/>
      <c r="E23" s="132"/>
      <c r="F23" s="132"/>
      <c r="G23" s="132"/>
    </row>
    <row r="24" spans="1:7">
      <c r="A24" s="129"/>
      <c r="B24" s="130"/>
      <c r="C24" s="130"/>
      <c r="D24" s="131"/>
      <c r="E24" s="132"/>
      <c r="F24" s="132"/>
      <c r="G24" s="132"/>
    </row>
    <row r="25" spans="1:7">
      <c r="A25" s="129"/>
      <c r="B25" s="130"/>
      <c r="C25" s="130"/>
      <c r="D25" s="131"/>
      <c r="E25" s="132"/>
      <c r="F25" s="132"/>
      <c r="G25" s="132"/>
    </row>
    <row r="26" spans="1:7">
      <c r="A26" s="129"/>
      <c r="B26" s="130"/>
      <c r="C26" s="130"/>
      <c r="D26" s="131"/>
      <c r="E26" s="132"/>
      <c r="F26" s="132"/>
      <c r="G26" s="132"/>
    </row>
    <row r="27" spans="1:7">
      <c r="A27" s="129"/>
      <c r="B27" s="130"/>
      <c r="C27" s="130"/>
      <c r="D27" s="131"/>
      <c r="E27" s="132"/>
      <c r="F27" s="132"/>
      <c r="G27" s="132"/>
    </row>
    <row r="28" spans="1:7">
      <c r="A28" s="129"/>
      <c r="B28" s="130"/>
      <c r="C28" s="130"/>
      <c r="D28" s="131"/>
      <c r="E28" s="132"/>
      <c r="F28" s="132"/>
      <c r="G28" s="132"/>
    </row>
    <row r="29" spans="1:7">
      <c r="A29" s="129"/>
      <c r="B29" s="130"/>
      <c r="C29" s="130"/>
      <c r="D29" s="131"/>
      <c r="E29" s="132"/>
      <c r="F29" s="132"/>
      <c r="G29" s="132"/>
    </row>
    <row r="30" spans="1:7">
      <c r="A30" s="129"/>
      <c r="B30" s="130"/>
      <c r="C30" s="130"/>
      <c r="D30" s="131"/>
      <c r="E30" s="132"/>
      <c r="F30" s="132"/>
      <c r="G30" s="132"/>
    </row>
    <row r="31" spans="1:7">
      <c r="A31" s="129"/>
      <c r="B31" s="130"/>
      <c r="C31" s="130"/>
      <c r="D31" s="131"/>
      <c r="E31" s="132"/>
      <c r="F31" s="132"/>
      <c r="G31" s="132"/>
    </row>
    <row r="32" spans="1:7">
      <c r="A32" s="129"/>
      <c r="B32" s="130"/>
      <c r="C32" s="130"/>
      <c r="D32" s="131"/>
      <c r="E32" s="132"/>
      <c r="F32" s="132"/>
      <c r="G32" s="132"/>
    </row>
    <row r="33" spans="1:7">
      <c r="A33" s="129"/>
      <c r="B33" s="130"/>
      <c r="C33" s="130"/>
      <c r="D33" s="131"/>
      <c r="E33" s="132"/>
      <c r="F33" s="132"/>
      <c r="G33" s="132"/>
    </row>
    <row r="34" spans="1:7">
      <c r="A34" s="129"/>
      <c r="B34" s="130"/>
      <c r="C34" s="130"/>
      <c r="D34" s="131"/>
      <c r="E34" s="132"/>
      <c r="F34" s="132"/>
      <c r="G34" s="132"/>
    </row>
    <row r="35" spans="1:7">
      <c r="A35" s="129"/>
      <c r="B35" s="130"/>
      <c r="C35" s="130"/>
      <c r="D35" s="131"/>
      <c r="E35" s="132"/>
      <c r="F35" s="132"/>
      <c r="G35" s="132"/>
    </row>
    <row r="36" spans="1:7">
      <c r="A36" s="129"/>
      <c r="B36" s="130"/>
      <c r="C36" s="130"/>
      <c r="D36" s="131"/>
      <c r="E36" s="132"/>
      <c r="F36" s="132"/>
      <c r="G36" s="132"/>
    </row>
    <row r="37" spans="1:7">
      <c r="A37" s="129"/>
      <c r="B37" s="130"/>
      <c r="C37" s="130"/>
      <c r="D37" s="131"/>
      <c r="E37" s="132"/>
      <c r="F37" s="132"/>
      <c r="G37" s="132"/>
    </row>
    <row r="38" spans="1:7">
      <c r="A38" s="129"/>
      <c r="B38" s="130"/>
      <c r="C38" s="130"/>
      <c r="D38" s="131"/>
      <c r="E38" s="132"/>
      <c r="F38" s="132"/>
      <c r="G38" s="132"/>
    </row>
    <row r="39" spans="1:7">
      <c r="A39" s="129"/>
      <c r="B39" s="130"/>
      <c r="C39" s="130"/>
      <c r="D39" s="131"/>
      <c r="E39" s="132"/>
      <c r="F39" s="132"/>
      <c r="G39" s="132"/>
    </row>
    <row r="40" spans="1:7">
      <c r="A40" s="129"/>
      <c r="B40" s="130"/>
      <c r="C40" s="130"/>
      <c r="D40" s="131"/>
      <c r="E40" s="132"/>
      <c r="F40" s="132"/>
      <c r="G40" s="132"/>
    </row>
    <row r="41" spans="1:7">
      <c r="A41" s="129"/>
      <c r="B41" s="130"/>
      <c r="C41" s="130"/>
      <c r="D41" s="131"/>
      <c r="E41" s="132"/>
      <c r="F41" s="132"/>
      <c r="G41" s="132"/>
    </row>
    <row r="42" spans="1:7">
      <c r="A42" s="129"/>
      <c r="B42" s="130"/>
      <c r="C42" s="130"/>
      <c r="D42" s="131"/>
      <c r="E42" s="132"/>
      <c r="F42" s="132"/>
      <c r="G42" s="132"/>
    </row>
    <row r="43" spans="1:7">
      <c r="A43" s="129"/>
      <c r="B43" s="130"/>
      <c r="C43" s="130"/>
      <c r="D43" s="131"/>
      <c r="E43" s="132"/>
      <c r="F43" s="132"/>
      <c r="G43" s="132"/>
    </row>
    <row r="44" spans="1:7">
      <c r="A44" s="129"/>
      <c r="B44" s="130"/>
      <c r="C44" s="130"/>
      <c r="D44" s="131"/>
      <c r="E44" s="132"/>
      <c r="F44" s="132"/>
      <c r="G44" s="132"/>
    </row>
    <row r="45" spans="1:7">
      <c r="A45" s="129"/>
      <c r="B45" s="130"/>
      <c r="C45" s="130"/>
      <c r="D45" s="131"/>
      <c r="E45" s="132"/>
      <c r="F45" s="132"/>
      <c r="G45" s="132"/>
    </row>
    <row r="46" spans="1:7">
      <c r="A46" s="129"/>
      <c r="B46" s="130"/>
      <c r="C46" s="130"/>
      <c r="D46" s="131"/>
      <c r="E46" s="132"/>
      <c r="F46" s="132"/>
      <c r="G46" s="132"/>
    </row>
    <row r="47" spans="1:7">
      <c r="A47" s="129"/>
      <c r="D47" s="133"/>
      <c r="E47" s="134"/>
      <c r="F47" s="134"/>
      <c r="G47" s="134"/>
    </row>
    <row r="48" spans="1:7">
      <c r="A48" s="88"/>
      <c r="D48" s="133"/>
      <c r="E48" s="134"/>
      <c r="F48" s="134"/>
      <c r="G48" s="134"/>
    </row>
    <row r="49" spans="1:7">
      <c r="A49" s="88"/>
      <c r="D49" s="133"/>
      <c r="E49" s="134"/>
      <c r="F49" s="134"/>
      <c r="G49" s="134"/>
    </row>
    <row r="50" spans="1:7">
      <c r="A50" s="88"/>
      <c r="D50" s="133"/>
      <c r="E50" s="134"/>
      <c r="F50" s="134"/>
      <c r="G50" s="134"/>
    </row>
    <row r="51" spans="1:7">
      <c r="A51" s="88"/>
      <c r="D51" s="133"/>
      <c r="E51" s="134"/>
      <c r="F51" s="134"/>
      <c r="G51" s="134"/>
    </row>
    <row r="52" spans="1:7">
      <c r="A52" s="88"/>
      <c r="D52" s="133"/>
      <c r="E52" s="134"/>
      <c r="F52" s="134"/>
      <c r="G52" s="134"/>
    </row>
    <row r="53" spans="1:7">
      <c r="A53" s="88"/>
      <c r="D53" s="133"/>
      <c r="E53" s="134"/>
      <c r="F53" s="134"/>
      <c r="G53" s="134"/>
    </row>
    <row r="54" spans="1:7">
      <c r="A54" s="88"/>
      <c r="D54" s="133"/>
      <c r="E54" s="134"/>
      <c r="F54" s="134"/>
      <c r="G54" s="134"/>
    </row>
    <row r="55" spans="1:7">
      <c r="A55" s="88"/>
      <c r="D55" s="133"/>
      <c r="E55" s="134"/>
      <c r="F55" s="134"/>
      <c r="G55" s="134"/>
    </row>
    <row r="56" spans="1:7">
      <c r="A56" s="88"/>
      <c r="D56" s="133"/>
      <c r="E56" s="134"/>
      <c r="F56" s="134"/>
      <c r="G56" s="134"/>
    </row>
    <row r="57" spans="1:7">
      <c r="A57" s="88"/>
      <c r="D57" s="133"/>
      <c r="E57" s="134"/>
      <c r="F57" s="134"/>
      <c r="G57" s="134"/>
    </row>
    <row r="58" spans="1:7">
      <c r="A58" s="88"/>
      <c r="D58" s="133"/>
      <c r="E58" s="134"/>
      <c r="F58" s="134"/>
      <c r="G58" s="134"/>
    </row>
    <row r="59" spans="1:7">
      <c r="A59" s="88"/>
      <c r="D59" s="133"/>
      <c r="E59" s="134"/>
      <c r="F59" s="134"/>
      <c r="G59" s="134"/>
    </row>
    <row r="60" spans="1:7">
      <c r="A60" s="88"/>
      <c r="D60" s="133"/>
      <c r="E60" s="134"/>
      <c r="F60" s="134"/>
      <c r="G60" s="134"/>
    </row>
    <row r="61" spans="1:7">
      <c r="A61" s="88"/>
      <c r="D61" s="133"/>
      <c r="E61" s="134"/>
      <c r="F61" s="134"/>
      <c r="G61" s="134"/>
    </row>
    <row r="62" spans="1:7">
      <c r="A62" s="88"/>
      <c r="D62" s="133"/>
      <c r="E62" s="134"/>
      <c r="F62" s="134"/>
      <c r="G62" s="134"/>
    </row>
    <row r="63" spans="1:7">
      <c r="A63" s="88"/>
      <c r="D63" s="133"/>
      <c r="E63" s="134"/>
      <c r="F63" s="134"/>
      <c r="G63" s="134"/>
    </row>
    <row r="64" spans="1:7">
      <c r="A64" s="88"/>
      <c r="D64" s="133"/>
      <c r="E64" s="134"/>
      <c r="F64" s="134"/>
      <c r="G64" s="134"/>
    </row>
    <row r="65" spans="1:7">
      <c r="A65" s="88"/>
      <c r="D65" s="133"/>
      <c r="E65" s="134"/>
      <c r="F65" s="134"/>
      <c r="G65" s="134"/>
    </row>
    <row r="66" spans="1:7">
      <c r="A66" s="88"/>
      <c r="D66" s="133"/>
      <c r="E66" s="134"/>
      <c r="F66" s="134"/>
      <c r="G66" s="134"/>
    </row>
    <row r="67" spans="1:7">
      <c r="A67" s="88"/>
      <c r="D67" s="133"/>
      <c r="E67" s="134"/>
      <c r="F67" s="134"/>
      <c r="G67" s="134"/>
    </row>
    <row r="68" spans="1:7">
      <c r="A68" s="88"/>
      <c r="D68" s="133"/>
      <c r="E68" s="134"/>
      <c r="F68" s="134"/>
      <c r="G68" s="134"/>
    </row>
    <row r="69" spans="1:7">
      <c r="A69" s="88"/>
      <c r="D69" s="133"/>
      <c r="E69" s="134"/>
      <c r="F69" s="134"/>
      <c r="G69" s="134"/>
    </row>
    <row r="70" spans="1:7">
      <c r="A70" s="88"/>
    </row>
    <row r="71" spans="1:7">
      <c r="A71" s="89"/>
    </row>
    <row r="72" spans="1:7">
      <c r="A72" s="89"/>
    </row>
    <row r="73" spans="1:7">
      <c r="A73" s="89"/>
    </row>
    <row r="74" spans="1:7">
      <c r="A74" s="89"/>
    </row>
    <row r="75" spans="1:7">
      <c r="A75" s="89"/>
    </row>
    <row r="76" spans="1:7">
      <c r="A76" s="89"/>
    </row>
    <row r="77" spans="1:7">
      <c r="A77" s="89"/>
    </row>
    <row r="78" spans="1:7">
      <c r="A78" s="89"/>
    </row>
    <row r="79" spans="1:7">
      <c r="A79" s="89"/>
    </row>
    <row r="80" spans="1:7">
      <c r="A80" s="89"/>
    </row>
    <row r="81" spans="1:1">
      <c r="A81" s="89"/>
    </row>
    <row r="82" spans="1:1">
      <c r="A82" s="89"/>
    </row>
    <row r="83" spans="1:1">
      <c r="A83" s="89"/>
    </row>
    <row r="84" spans="1:1">
      <c r="A84" s="89"/>
    </row>
    <row r="85" spans="1:1">
      <c r="A85" s="89"/>
    </row>
    <row r="86" spans="1:1">
      <c r="A86" s="89"/>
    </row>
    <row r="87" spans="1:1">
      <c r="A87" s="89"/>
    </row>
    <row r="88" spans="1:1">
      <c r="A88" s="89"/>
    </row>
    <row r="89" spans="1:1">
      <c r="A89" s="89"/>
    </row>
    <row r="90" spans="1:1">
      <c r="A90" s="89"/>
    </row>
    <row r="91" spans="1:1">
      <c r="A91" s="89"/>
    </row>
    <row r="92" spans="1:1">
      <c r="A92" s="89"/>
    </row>
    <row r="93" spans="1:1">
      <c r="A93" s="89"/>
    </row>
    <row r="94" spans="1:1">
      <c r="A94" s="89"/>
    </row>
    <row r="95" spans="1:1">
      <c r="A95" s="89"/>
    </row>
    <row r="96" spans="1:1">
      <c r="A96" s="89"/>
    </row>
    <row r="97" spans="1:1">
      <c r="A97" s="89"/>
    </row>
    <row r="98" spans="1: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  <row r="112" spans="1:1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</sheetData>
  <sheetProtection algorithmName="SHA-512" hashValue="3joNutnhep8IJrMhVvgtD6Asd7v+jgC4ZhJnOMT3V91aLCH9K0DoEsXNydK6NKwjdbLZWxSFWz5+s30HV8F9fw==" saltValue="lhZa2wvFTVBmYD9IMabjNA==" spinCount="100000" sheet="1" objects="1" scenarios="1" selectLockedCells="1" selectUnlockedCells="1"/>
  <mergeCells count="5">
    <mergeCell ref="F14:G14"/>
    <mergeCell ref="F15:G15"/>
    <mergeCell ref="A2:G2"/>
    <mergeCell ref="C14:D14"/>
    <mergeCell ref="C15:D15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3"/>
  <sheetViews>
    <sheetView tabSelected="1" view="pageBreakPreview" topLeftCell="A82" zoomScaleNormal="100" zoomScaleSheetLayoutView="100" workbookViewId="0">
      <selection activeCell="G94" sqref="G94:G101"/>
    </sheetView>
  </sheetViews>
  <sheetFormatPr defaultColWidth="9.109375" defaultRowHeight="15.6"/>
  <cols>
    <col min="1" max="1" width="31.88671875" style="285" customWidth="1"/>
    <col min="2" max="2" width="10.44140625" style="291" customWidth="1"/>
    <col min="3" max="3" width="10" style="285" customWidth="1"/>
    <col min="4" max="4" width="10.109375" style="285" customWidth="1"/>
    <col min="5" max="5" width="8.88671875" style="285" customWidth="1"/>
    <col min="6" max="6" width="10.33203125" style="285" customWidth="1"/>
    <col min="7" max="7" width="9.109375" style="285"/>
    <col min="8" max="8" width="10.109375" style="285" customWidth="1"/>
    <col min="9" max="9" width="22.109375" style="285" customWidth="1"/>
    <col min="10" max="16384" width="9.109375" style="285"/>
  </cols>
  <sheetData>
    <row r="1" spans="1:9">
      <c r="A1" s="698" t="s">
        <v>169</v>
      </c>
      <c r="B1" s="698"/>
      <c r="C1" s="698"/>
      <c r="D1" s="698"/>
      <c r="E1" s="698"/>
      <c r="F1" s="698"/>
      <c r="G1" s="698"/>
      <c r="H1" s="698"/>
    </row>
    <row r="2" spans="1:9" ht="17.399999999999999">
      <c r="A2" s="699" t="s">
        <v>227</v>
      </c>
      <c r="B2" s="699"/>
      <c r="C2" s="699"/>
      <c r="D2" s="699"/>
      <c r="E2" s="699"/>
      <c r="F2" s="699"/>
      <c r="G2" s="699"/>
      <c r="H2" s="699"/>
    </row>
    <row r="3" spans="1:9" ht="12.75" customHeight="1">
      <c r="A3" s="700" t="s">
        <v>228</v>
      </c>
      <c r="B3" s="700"/>
      <c r="C3" s="700"/>
      <c r="D3" s="700"/>
      <c r="E3" s="700"/>
      <c r="F3" s="700"/>
      <c r="G3" s="700"/>
      <c r="H3" s="700"/>
    </row>
    <row r="4" spans="1:9" ht="15.75" customHeight="1">
      <c r="A4" s="694" t="s">
        <v>229</v>
      </c>
      <c r="B4" s="694" t="s">
        <v>376</v>
      </c>
      <c r="C4" s="694" t="s">
        <v>417</v>
      </c>
      <c r="D4" s="694" t="s">
        <v>418</v>
      </c>
      <c r="E4" s="694" t="s">
        <v>230</v>
      </c>
      <c r="F4" s="694"/>
      <c r="G4" s="694"/>
      <c r="H4" s="694"/>
    </row>
    <row r="5" spans="1:9" ht="12.75" customHeight="1">
      <c r="A5" s="694"/>
      <c r="B5" s="694"/>
      <c r="C5" s="694"/>
      <c r="D5" s="694"/>
      <c r="E5" s="695" t="s">
        <v>419</v>
      </c>
      <c r="F5" s="695"/>
      <c r="G5" s="695" t="s">
        <v>420</v>
      </c>
      <c r="H5" s="695"/>
    </row>
    <row r="6" spans="1:9" ht="12.75" customHeight="1">
      <c r="A6" s="694"/>
      <c r="B6" s="694"/>
      <c r="C6" s="694"/>
      <c r="D6" s="694"/>
      <c r="E6" s="695"/>
      <c r="F6" s="695"/>
      <c r="G6" s="695"/>
      <c r="H6" s="695"/>
    </row>
    <row r="7" spans="1:9" ht="24" customHeight="1">
      <c r="A7" s="694"/>
      <c r="B7" s="694"/>
      <c r="C7" s="694"/>
      <c r="D7" s="694"/>
      <c r="E7" s="695"/>
      <c r="F7" s="695"/>
      <c r="G7" s="695"/>
      <c r="H7" s="695"/>
    </row>
    <row r="8" spans="1:9">
      <c r="A8" s="694"/>
      <c r="B8" s="694"/>
      <c r="C8" s="694"/>
      <c r="D8" s="694"/>
      <c r="E8" s="442" t="s">
        <v>231</v>
      </c>
      <c r="F8" s="442" t="s">
        <v>232</v>
      </c>
      <c r="G8" s="442" t="s">
        <v>231</v>
      </c>
      <c r="H8" s="442" t="s">
        <v>232</v>
      </c>
    </row>
    <row r="9" spans="1:9" ht="32.1" customHeight="1">
      <c r="A9" s="165" t="s">
        <v>233</v>
      </c>
      <c r="B9" s="439">
        <f t="shared" ref="B9:C9" si="0">SUM(B20:B31)</f>
        <v>112328</v>
      </c>
      <c r="C9" s="166">
        <f t="shared" si="0"/>
        <v>112314</v>
      </c>
      <c r="D9" s="166">
        <f>SUM(D20:D31)</f>
        <v>118907</v>
      </c>
      <c r="E9" s="167">
        <f>D9-B9</f>
        <v>6579</v>
      </c>
      <c r="F9" s="168">
        <f>E9/B9*100</f>
        <v>5.8569546328609068</v>
      </c>
      <c r="G9" s="167">
        <f>D9-C9</f>
        <v>6593</v>
      </c>
      <c r="H9" s="168">
        <f>G9/C9*100</f>
        <v>5.8701497587121825</v>
      </c>
      <c r="I9" s="285" t="s">
        <v>281</v>
      </c>
    </row>
    <row r="10" spans="1:9" ht="31.5" customHeight="1">
      <c r="A10" s="169" t="str">
        <f>'6.1. Інша інфо_1'!A34:C34</f>
        <v>Вивезення твердих побутових відходів</v>
      </c>
      <c r="B10" s="440">
        <v>73213</v>
      </c>
      <c r="C10" s="203">
        <f>'6.1. Інша інфо_1'!D34</f>
        <v>73213</v>
      </c>
      <c r="D10" s="203">
        <f>'6.1. Інша інфо_1'!G34</f>
        <v>75090</v>
      </c>
      <c r="E10" s="170">
        <f t="shared" ref="E10:E19" si="1">D10-B10</f>
        <v>1877</v>
      </c>
      <c r="F10" s="171">
        <f t="shared" ref="F10:F19" si="2">E10/B10*100</f>
        <v>2.5637523390654664</v>
      </c>
      <c r="G10" s="170">
        <f t="shared" ref="G10:G19" si="3">D10-C10</f>
        <v>1877</v>
      </c>
      <c r="H10" s="171">
        <f t="shared" ref="H10:H19" si="4">G10/C10*100</f>
        <v>2.5637523390654664</v>
      </c>
      <c r="I10" s="286"/>
    </row>
    <row r="11" spans="1:9" ht="30" customHeight="1">
      <c r="A11" s="169" t="str">
        <f>'6.1. Інша інфо_1'!A35:C35</f>
        <v>Вивезення великогабаритних побутових відходів</v>
      </c>
      <c r="B11" s="440">
        <v>6399</v>
      </c>
      <c r="C11" s="203">
        <f>'6.1. Інша інфо_1'!D35</f>
        <v>6399</v>
      </c>
      <c r="D11" s="203">
        <f>'6.1. Інша інфо_1'!G35</f>
        <v>6430</v>
      </c>
      <c r="E11" s="170">
        <f t="shared" si="1"/>
        <v>31</v>
      </c>
      <c r="F11" s="171">
        <f t="shared" si="2"/>
        <v>0.48445069542115954</v>
      </c>
      <c r="G11" s="170">
        <f t="shared" si="3"/>
        <v>31</v>
      </c>
      <c r="H11" s="171">
        <f t="shared" si="4"/>
        <v>0.48445069542115954</v>
      </c>
      <c r="I11" s="286"/>
    </row>
    <row r="12" spans="1:9" ht="30" customHeight="1">
      <c r="A12" s="169" t="str">
        <f>'6.1. Інша інфо_1'!A36:C36</f>
        <v>Захоронення побутових відходів</v>
      </c>
      <c r="B12" s="440">
        <v>25349</v>
      </c>
      <c r="C12" s="203">
        <f>'6.1. Інша інфо_1'!D36</f>
        <v>25349</v>
      </c>
      <c r="D12" s="203">
        <f>'6.1. Інша інфо_1'!G36</f>
        <v>26143</v>
      </c>
      <c r="E12" s="170">
        <f t="shared" si="1"/>
        <v>794</v>
      </c>
      <c r="F12" s="171">
        <f t="shared" si="2"/>
        <v>3.1322734624640027</v>
      </c>
      <c r="G12" s="170">
        <f t="shared" si="3"/>
        <v>794</v>
      </c>
      <c r="H12" s="171">
        <f t="shared" si="4"/>
        <v>3.1322734624640027</v>
      </c>
      <c r="I12" s="286"/>
    </row>
    <row r="13" spans="1:9" ht="18.899999999999999" customHeight="1">
      <c r="A13" s="169" t="str">
        <f>'6.1. Інша інфо_1'!A37:C37</f>
        <v>Благоустрій</v>
      </c>
      <c r="B13" s="440">
        <v>4858</v>
      </c>
      <c r="C13" s="203">
        <f>'6.1. Інша інфо_1'!D37</f>
        <v>5347</v>
      </c>
      <c r="D13" s="203">
        <f>'6.1. Інша інфо_1'!G37</f>
        <v>5347</v>
      </c>
      <c r="E13" s="170">
        <f t="shared" si="1"/>
        <v>489</v>
      </c>
      <c r="F13" s="171">
        <f t="shared" si="2"/>
        <v>10.065870728694936</v>
      </c>
      <c r="G13" s="170">
        <f t="shared" si="3"/>
        <v>0</v>
      </c>
      <c r="H13" s="171">
        <f t="shared" si="4"/>
        <v>0</v>
      </c>
      <c r="I13" s="286"/>
    </row>
    <row r="14" spans="1:9" ht="18.899999999999999" customHeight="1">
      <c r="A14" s="169" t="str">
        <f>'6.1. Інша інфо_1'!A38:C38</f>
        <v>Комунальні послуги</v>
      </c>
      <c r="B14" s="440">
        <v>63</v>
      </c>
      <c r="C14" s="203">
        <f>'6.1. Інша інфо_1'!D38</f>
        <v>63</v>
      </c>
      <c r="D14" s="203">
        <f>'6.1. Інша інфо_1'!G38</f>
        <v>1843</v>
      </c>
      <c r="E14" s="170">
        <f t="shared" si="1"/>
        <v>1780</v>
      </c>
      <c r="F14" s="171">
        <f t="shared" si="2"/>
        <v>2825.3968253968251</v>
      </c>
      <c r="G14" s="170">
        <f t="shared" si="3"/>
        <v>1780</v>
      </c>
      <c r="H14" s="171">
        <f t="shared" si="4"/>
        <v>2825.3968253968251</v>
      </c>
      <c r="I14" s="286"/>
    </row>
    <row r="15" spans="1:9" ht="32.25" customHeight="1">
      <c r="A15" s="169" t="s">
        <v>368</v>
      </c>
      <c r="B15" s="440">
        <v>713</v>
      </c>
      <c r="C15" s="203">
        <f>'6.1. Інша інфо_1'!D39+'6.1. Інша інфо_1'!D40</f>
        <v>869</v>
      </c>
      <c r="D15" s="203">
        <f>'6.1. Інша інфо_1'!G39+'6.1. Інша інфо_1'!G40</f>
        <v>1182</v>
      </c>
      <c r="E15" s="170">
        <f t="shared" si="1"/>
        <v>469</v>
      </c>
      <c r="F15" s="171">
        <f t="shared" si="2"/>
        <v>65.778401122019631</v>
      </c>
      <c r="G15" s="170">
        <f t="shared" si="3"/>
        <v>313</v>
      </c>
      <c r="H15" s="171">
        <f t="shared" si="4"/>
        <v>36.018411967779059</v>
      </c>
      <c r="I15" s="286"/>
    </row>
    <row r="16" spans="1:9" ht="0.75" customHeight="1">
      <c r="A16" s="169" t="str">
        <f>'6.1. Інша інфо_1'!A41:C41</f>
        <v>Передача майнових прав</v>
      </c>
      <c r="B16" s="440"/>
      <c r="C16" s="203">
        <f>'6.1. Інша інфо_1'!D41</f>
        <v>0</v>
      </c>
      <c r="D16" s="203">
        <f>'6.1. Інша інфо_1'!G41</f>
        <v>0</v>
      </c>
      <c r="E16" s="170">
        <f t="shared" si="1"/>
        <v>0</v>
      </c>
      <c r="F16" s="171" t="e">
        <f t="shared" si="2"/>
        <v>#DIV/0!</v>
      </c>
      <c r="G16" s="170">
        <f t="shared" si="3"/>
        <v>0</v>
      </c>
      <c r="H16" s="171" t="e">
        <f t="shared" si="4"/>
        <v>#DIV/0!</v>
      </c>
      <c r="I16" s="286"/>
    </row>
    <row r="17" spans="1:10" ht="18.899999999999999" customHeight="1">
      <c r="A17" s="169" t="str">
        <f>'6.1. Інша інфо_1'!A42:C42</f>
        <v>Робота сортувальної лінії</v>
      </c>
      <c r="B17" s="440">
        <v>653</v>
      </c>
      <c r="C17" s="203">
        <f>'6.1. Інша інфо_1'!D42</f>
        <v>653</v>
      </c>
      <c r="D17" s="203">
        <f>'6.1. Інша інфо_1'!G42</f>
        <v>917</v>
      </c>
      <c r="E17" s="170">
        <f t="shared" si="1"/>
        <v>264</v>
      </c>
      <c r="F17" s="171">
        <f t="shared" si="2"/>
        <v>40.428790199081163</v>
      </c>
      <c r="G17" s="170">
        <f t="shared" si="3"/>
        <v>264</v>
      </c>
      <c r="H17" s="171">
        <f t="shared" si="4"/>
        <v>40.428790199081163</v>
      </c>
      <c r="I17" s="286"/>
    </row>
    <row r="18" spans="1:10" ht="18.899999999999999" customHeight="1">
      <c r="A18" s="169" t="str">
        <f>'6.1. Інша інфо_1'!A43:C43</f>
        <v>Продаж товару</v>
      </c>
      <c r="B18" s="440">
        <v>15</v>
      </c>
      <c r="C18" s="203">
        <f>'6.1. Інша інфо_1'!D43</f>
        <v>16</v>
      </c>
      <c r="D18" s="203">
        <f>'6.1. Інша інфо_1'!G43</f>
        <v>18</v>
      </c>
      <c r="E18" s="170">
        <f t="shared" si="1"/>
        <v>3</v>
      </c>
      <c r="F18" s="171">
        <f t="shared" si="2"/>
        <v>20</v>
      </c>
      <c r="G18" s="170">
        <f t="shared" si="3"/>
        <v>2</v>
      </c>
      <c r="H18" s="171">
        <f t="shared" si="4"/>
        <v>12.5</v>
      </c>
      <c r="I18" s="286"/>
    </row>
    <row r="19" spans="1:10" ht="18.899999999999999" customHeight="1">
      <c r="A19" s="169" t="str">
        <f>'6.1. Інша інфо_1'!A44:C44</f>
        <v>Інші види діяльності</v>
      </c>
      <c r="B19" s="440">
        <v>28</v>
      </c>
      <c r="C19" s="203">
        <f>'6.1. Інша інфо_1'!D44</f>
        <v>0</v>
      </c>
      <c r="D19" s="203">
        <f>'6.1. Інша інфо_1'!G44</f>
        <v>0</v>
      </c>
      <c r="E19" s="170">
        <f t="shared" si="1"/>
        <v>-28</v>
      </c>
      <c r="F19" s="171">
        <f t="shared" si="2"/>
        <v>-100</v>
      </c>
      <c r="G19" s="170">
        <f t="shared" si="3"/>
        <v>0</v>
      </c>
      <c r="H19" s="171" t="e">
        <f t="shared" si="4"/>
        <v>#DIV/0!</v>
      </c>
      <c r="I19" s="286"/>
    </row>
    <row r="20" spans="1:10">
      <c r="A20" s="300" t="s">
        <v>310</v>
      </c>
      <c r="B20" s="441">
        <f>SUM(B10:B19)</f>
        <v>111291</v>
      </c>
      <c r="C20" s="301">
        <f>SUM(C10:C19)</f>
        <v>111909</v>
      </c>
      <c r="D20" s="301">
        <f>SUM(D10:D19)</f>
        <v>116970</v>
      </c>
      <c r="E20" s="302">
        <f>D20-B20</f>
        <v>5679</v>
      </c>
      <c r="F20" s="303">
        <f>E20/B20*100</f>
        <v>5.1028385044612774</v>
      </c>
      <c r="G20" s="302">
        <f>D20-C20</f>
        <v>5061</v>
      </c>
      <c r="H20" s="303">
        <f>G20/C20*100</f>
        <v>4.5224244698817788</v>
      </c>
      <c r="I20" s="286"/>
      <c r="J20" s="286"/>
    </row>
    <row r="21" spans="1:10" ht="23.25" hidden="1" customHeight="1">
      <c r="A21" s="169" t="str">
        <f>'Розшифровка фінрезультати'!A50</f>
        <v>списання простроченої кредиторської заборгованості</v>
      </c>
      <c r="B21" s="440">
        <f>'Розшифровка фінрезультати'!C50</f>
        <v>0</v>
      </c>
      <c r="C21" s="299">
        <f>'Розшифровка фінрезультати'!D50</f>
        <v>0</v>
      </c>
      <c r="D21" s="203">
        <f>'Розшифровка фінрезультати'!E50</f>
        <v>0</v>
      </c>
      <c r="E21" s="170">
        <f t="shared" ref="E21:E23" si="5">D21-B21</f>
        <v>0</v>
      </c>
      <c r="F21" s="171" t="e">
        <f t="shared" ref="F21:F23" si="6">E21/B21*100</f>
        <v>#DIV/0!</v>
      </c>
      <c r="G21" s="170">
        <f t="shared" ref="G21:G23" si="7">D21-C21</f>
        <v>0</v>
      </c>
      <c r="H21" s="171" t="e">
        <f t="shared" ref="H21:H23" si="8">G21/C21*100</f>
        <v>#DIV/0!</v>
      </c>
    </row>
    <row r="22" spans="1:10" ht="19.5" hidden="1" customHeight="1">
      <c r="A22" s="169" t="str">
        <f>'Розшифровка фінрезультати'!A51</f>
        <v>коригування резерву безнадійної заборгованості</v>
      </c>
      <c r="B22" s="440">
        <f>'Розшифровка фінрезультати'!C51</f>
        <v>0</v>
      </c>
      <c r="C22" s="299">
        <f>'Розшифровка фінрезультати'!D51</f>
        <v>0</v>
      </c>
      <c r="D22" s="203">
        <f>'Розшифровка фінрезультати'!E51</f>
        <v>0</v>
      </c>
      <c r="E22" s="170">
        <f t="shared" si="5"/>
        <v>0</v>
      </c>
      <c r="F22" s="171" t="e">
        <f t="shared" si="6"/>
        <v>#DIV/0!</v>
      </c>
      <c r="G22" s="170">
        <f t="shared" si="7"/>
        <v>0</v>
      </c>
      <c r="H22" s="171" t="e">
        <f t="shared" si="8"/>
        <v>#DIV/0!</v>
      </c>
    </row>
    <row r="23" spans="1:10" ht="31.5" customHeight="1">
      <c r="A23" s="169" t="str">
        <f>'Розшифровка фінрезультати'!A52</f>
        <v>дохід від списаної техніки та запчастин (металобрухт)</v>
      </c>
      <c r="B23" s="440">
        <f>'Розшифровка фінрезультати'!C52</f>
        <v>0</v>
      </c>
      <c r="C23" s="299">
        <f>'Розшифровка фінрезультати'!D52</f>
        <v>0</v>
      </c>
      <c r="D23" s="203">
        <f>'Розшифровка фінрезультати'!E52</f>
        <v>32</v>
      </c>
      <c r="E23" s="170">
        <f t="shared" si="5"/>
        <v>32</v>
      </c>
      <c r="F23" s="171" t="e">
        <f t="shared" si="6"/>
        <v>#DIV/0!</v>
      </c>
      <c r="G23" s="170">
        <f t="shared" si="7"/>
        <v>32</v>
      </c>
      <c r="H23" s="171" t="e">
        <f t="shared" si="8"/>
        <v>#DIV/0!</v>
      </c>
    </row>
    <row r="24" spans="1:10" ht="33.75" customHeight="1">
      <c r="A24" s="169" t="str">
        <f>'Розшифровка фінрезультати'!A53</f>
        <v>оприбуткування відремонтованих запчастин</v>
      </c>
      <c r="B24" s="440">
        <f>'Розшифровка фінрезультати'!C53</f>
        <v>0</v>
      </c>
      <c r="C24" s="299">
        <f>'Розшифровка фінрезультати'!D53</f>
        <v>0</v>
      </c>
      <c r="D24" s="203">
        <f>'Розшифровка фінрезультати'!E53</f>
        <v>74</v>
      </c>
      <c r="E24" s="170">
        <f t="shared" ref="E24:E29" si="9">D24-B24</f>
        <v>74</v>
      </c>
      <c r="F24" s="171" t="e">
        <f t="shared" ref="F24:F29" si="10">E24/B24*100</f>
        <v>#DIV/0!</v>
      </c>
      <c r="G24" s="170">
        <f t="shared" ref="G24:G29" si="11">D24-C24</f>
        <v>74</v>
      </c>
      <c r="H24" s="171" t="e">
        <f t="shared" ref="H24:H29" si="12">G24/C24*100</f>
        <v>#DIV/0!</v>
      </c>
    </row>
    <row r="25" spans="1:10" ht="18.899999999999999" customHeight="1">
      <c r="A25" s="169" t="str">
        <f>'Розшифровка фінрезультати'!A54</f>
        <v>відшкодування нестачі</v>
      </c>
      <c r="B25" s="440">
        <f>'Розшифровка фінрезультати'!C54</f>
        <v>0</v>
      </c>
      <c r="C25" s="299">
        <f>'Розшифровка фінрезультати'!D54</f>
        <v>0</v>
      </c>
      <c r="D25" s="203">
        <f>'Розшифровка фінрезультати'!E54</f>
        <v>12</v>
      </c>
      <c r="E25" s="170">
        <f t="shared" si="9"/>
        <v>12</v>
      </c>
      <c r="F25" s="171" t="e">
        <f t="shared" si="10"/>
        <v>#DIV/0!</v>
      </c>
      <c r="G25" s="170">
        <f t="shared" si="11"/>
        <v>12</v>
      </c>
      <c r="H25" s="171" t="e">
        <f t="shared" si="12"/>
        <v>#DIV/0!</v>
      </c>
    </row>
    <row r="26" spans="1:10" ht="19.5" hidden="1" customHeight="1">
      <c r="A26" s="169" t="str">
        <f>'Розшифровка фінрезультати'!A55</f>
        <v>відсотки банку за залишками коштів на поточних рахунках</v>
      </c>
      <c r="B26" s="440">
        <f>'Розшифровка фінрезультати'!C55</f>
        <v>0</v>
      </c>
      <c r="C26" s="299">
        <f>'Розшифровка фінрезультати'!D55</f>
        <v>0</v>
      </c>
      <c r="D26" s="203">
        <f>'Розшифровка фінрезультати'!E55</f>
        <v>0</v>
      </c>
      <c r="E26" s="170">
        <f t="shared" si="9"/>
        <v>0</v>
      </c>
      <c r="F26" s="171" t="e">
        <f t="shared" si="10"/>
        <v>#DIV/0!</v>
      </c>
      <c r="G26" s="170">
        <f t="shared" si="11"/>
        <v>0</v>
      </c>
      <c r="H26" s="171" t="e">
        <f t="shared" si="12"/>
        <v>#DIV/0!</v>
      </c>
    </row>
    <row r="27" spans="1:10" ht="31.5" customHeight="1">
      <c r="A27" s="169" t="str">
        <f>'Розшифровка фінрезультати'!A56</f>
        <v>відсотки банку за залишками коштів на поточних рахунках</v>
      </c>
      <c r="B27" s="440">
        <f>'Розшифровка фінрезультати'!C56</f>
        <v>633</v>
      </c>
      <c r="C27" s="299">
        <f>'Розшифровка фінрезультати'!D56</f>
        <v>0</v>
      </c>
      <c r="D27" s="203">
        <f>'Розшифровка фінрезультати'!E56</f>
        <v>804</v>
      </c>
      <c r="E27" s="170">
        <f t="shared" si="9"/>
        <v>171</v>
      </c>
      <c r="F27" s="171">
        <f t="shared" si="10"/>
        <v>27.014218009478675</v>
      </c>
      <c r="G27" s="170">
        <f t="shared" si="11"/>
        <v>804</v>
      </c>
      <c r="H27" s="171" t="e">
        <f t="shared" si="12"/>
        <v>#DIV/0!</v>
      </c>
    </row>
    <row r="28" spans="1:10" ht="47.25" customHeight="1">
      <c r="A28" s="169" t="str">
        <f>'Розшифровка фінрезультати'!A65</f>
        <v>амортизація основних засобів прийнятих в господарське відання</v>
      </c>
      <c r="B28" s="440">
        <f>'Розшифровка фінрезультати'!C65</f>
        <v>396</v>
      </c>
      <c r="C28" s="299">
        <f>'Розшифровка фінрезультати'!D65</f>
        <v>396</v>
      </c>
      <c r="D28" s="203">
        <f>'Розшифровка фінрезультати'!E65</f>
        <v>1007</v>
      </c>
      <c r="E28" s="170">
        <f t="shared" si="9"/>
        <v>611</v>
      </c>
      <c r="F28" s="171">
        <f t="shared" si="10"/>
        <v>154.2929292929293</v>
      </c>
      <c r="G28" s="170">
        <f t="shared" si="11"/>
        <v>611</v>
      </c>
      <c r="H28" s="171">
        <f t="shared" si="12"/>
        <v>154.2929292929293</v>
      </c>
    </row>
    <row r="29" spans="1:10" ht="28.5" customHeight="1">
      <c r="A29" s="169" t="str">
        <f>'Розшифровка фінрезультати'!A66</f>
        <v>амортизація основних засобів безоплатно отриманих</v>
      </c>
      <c r="B29" s="440">
        <f>'Розшифровка фінрезультати'!C66</f>
        <v>8</v>
      </c>
      <c r="C29" s="299">
        <f>'Розшифровка фінрезультати'!D66</f>
        <v>9</v>
      </c>
      <c r="D29" s="203">
        <f>'Розшифровка фінрезультати'!E66</f>
        <v>8</v>
      </c>
      <c r="E29" s="170">
        <f t="shared" si="9"/>
        <v>0</v>
      </c>
      <c r="F29" s="171">
        <f t="shared" si="10"/>
        <v>0</v>
      </c>
      <c r="G29" s="170">
        <f t="shared" si="11"/>
        <v>-1</v>
      </c>
      <c r="H29" s="171">
        <f t="shared" si="12"/>
        <v>-11.111111111111111</v>
      </c>
    </row>
    <row r="30" spans="1:10" ht="28.5" hidden="1" customHeight="1">
      <c r="A30" s="169" t="str">
        <f>'Розшифровка фінрезультати'!A67</f>
        <v>безоплатно отримана лінія електропередач</v>
      </c>
      <c r="B30" s="440">
        <f>'Розшифровка фінрезультати'!C67</f>
        <v>0</v>
      </c>
      <c r="C30" s="299">
        <f>'Розшифровка фінрезультати'!D67</f>
        <v>0</v>
      </c>
      <c r="D30" s="203">
        <f>'Розшифровка фінрезультати'!E67</f>
        <v>0</v>
      </c>
      <c r="E30" s="170">
        <f t="shared" ref="E30:E31" si="13">D30-B30</f>
        <v>0</v>
      </c>
      <c r="F30" s="171" t="e">
        <f t="shared" ref="F30:F31" si="14">E30/B30*100</f>
        <v>#DIV/0!</v>
      </c>
      <c r="G30" s="170">
        <f t="shared" ref="G30:G31" si="15">D30-C30</f>
        <v>0</v>
      </c>
      <c r="H30" s="171" t="e">
        <f t="shared" ref="H30:H31" si="16">G30/C30*100</f>
        <v>#DIV/0!</v>
      </c>
    </row>
    <row r="31" spans="1:10" ht="28.5" hidden="1" customHeight="1">
      <c r="A31" s="169" t="str">
        <f>'Розшифровка фінрезультати'!A68</f>
        <v>безоплатно отримані сміттєвози</v>
      </c>
      <c r="B31" s="440">
        <f>'Розшифровка фінрезультати'!C68</f>
        <v>0</v>
      </c>
      <c r="C31" s="299">
        <f>'Розшифровка фінрезультати'!D68</f>
        <v>0</v>
      </c>
      <c r="D31" s="203">
        <f>'Розшифровка фінрезультати'!E68</f>
        <v>0</v>
      </c>
      <c r="E31" s="170">
        <f t="shared" si="13"/>
        <v>0</v>
      </c>
      <c r="F31" s="171" t="e">
        <f t="shared" si="14"/>
        <v>#DIV/0!</v>
      </c>
      <c r="G31" s="170">
        <f t="shared" si="15"/>
        <v>0</v>
      </c>
      <c r="H31" s="171" t="e">
        <f t="shared" si="16"/>
        <v>#DIV/0!</v>
      </c>
    </row>
    <row r="32" spans="1:10" ht="19.5" customHeight="1">
      <c r="A32" s="692" t="s">
        <v>286</v>
      </c>
      <c r="B32" s="692"/>
      <c r="C32" s="692"/>
      <c r="D32" s="692"/>
      <c r="E32" s="692"/>
      <c r="F32" s="692"/>
      <c r="G32" s="692"/>
      <c r="H32" s="692"/>
    </row>
    <row r="33" spans="1:8" ht="18">
      <c r="A33" s="701" t="s">
        <v>243</v>
      </c>
      <c r="B33" s="701"/>
      <c r="C33" s="701"/>
      <c r="D33" s="701"/>
      <c r="E33" s="701"/>
      <c r="F33" s="701"/>
      <c r="G33" s="701"/>
      <c r="H33" s="701"/>
    </row>
    <row r="34" spans="1:8" ht="9.75" customHeight="1">
      <c r="A34" s="693" t="s">
        <v>228</v>
      </c>
      <c r="B34" s="693"/>
      <c r="C34" s="693"/>
      <c r="D34" s="693"/>
      <c r="E34" s="693"/>
      <c r="F34" s="693"/>
      <c r="G34" s="693"/>
      <c r="H34" s="693"/>
    </row>
    <row r="35" spans="1:8" ht="15.75" customHeight="1">
      <c r="A35" s="694" t="s">
        <v>229</v>
      </c>
      <c r="B35" s="694" t="s">
        <v>376</v>
      </c>
      <c r="C35" s="694" t="s">
        <v>417</v>
      </c>
      <c r="D35" s="694" t="s">
        <v>418</v>
      </c>
      <c r="E35" s="694" t="s">
        <v>230</v>
      </c>
      <c r="F35" s="694"/>
      <c r="G35" s="694"/>
      <c r="H35" s="694"/>
    </row>
    <row r="36" spans="1:8" ht="12.75" customHeight="1">
      <c r="A36" s="694"/>
      <c r="B36" s="694"/>
      <c r="C36" s="694"/>
      <c r="D36" s="694"/>
      <c r="E36" s="695" t="s">
        <v>419</v>
      </c>
      <c r="F36" s="695"/>
      <c r="G36" s="695" t="s">
        <v>420</v>
      </c>
      <c r="H36" s="695"/>
    </row>
    <row r="37" spans="1:8" ht="12.75" customHeight="1">
      <c r="A37" s="694"/>
      <c r="B37" s="694"/>
      <c r="C37" s="694"/>
      <c r="D37" s="694"/>
      <c r="E37" s="695"/>
      <c r="F37" s="695"/>
      <c r="G37" s="695"/>
      <c r="H37" s="695"/>
    </row>
    <row r="38" spans="1:8" ht="23.25" customHeight="1">
      <c r="A38" s="694"/>
      <c r="B38" s="694"/>
      <c r="C38" s="694"/>
      <c r="D38" s="694"/>
      <c r="E38" s="695"/>
      <c r="F38" s="695"/>
      <c r="G38" s="695"/>
      <c r="H38" s="695"/>
    </row>
    <row r="39" spans="1:8">
      <c r="A39" s="694"/>
      <c r="B39" s="694"/>
      <c r="C39" s="694"/>
      <c r="D39" s="694"/>
      <c r="E39" s="453" t="s">
        <v>231</v>
      </c>
      <c r="F39" s="453" t="s">
        <v>232</v>
      </c>
      <c r="G39" s="453" t="s">
        <v>231</v>
      </c>
      <c r="H39" s="453" t="s">
        <v>232</v>
      </c>
    </row>
    <row r="40" spans="1:8" ht="32.1" customHeight="1">
      <c r="A40" s="172" t="s">
        <v>244</v>
      </c>
      <c r="B40" s="287">
        <f>SUM(B41:B46)</f>
        <v>103919</v>
      </c>
      <c r="C40" s="287">
        <f t="shared" ref="C40:D40" si="17">SUM(C41:C46)</f>
        <v>108005</v>
      </c>
      <c r="D40" s="287">
        <f t="shared" si="17"/>
        <v>113539</v>
      </c>
      <c r="E40" s="167">
        <f t="shared" ref="E40" si="18">D40-B40</f>
        <v>9620</v>
      </c>
      <c r="F40" s="168">
        <f t="shared" ref="F40" si="19">E40/B40*100</f>
        <v>9.2572099423589531</v>
      </c>
      <c r="G40" s="167">
        <f t="shared" ref="G40" si="20">D40-C40</f>
        <v>5534</v>
      </c>
      <c r="H40" s="168">
        <f t="shared" ref="H40" si="21">G40/C40*100</f>
        <v>5.1238368594046575</v>
      </c>
    </row>
    <row r="41" spans="1:8" ht="30" customHeight="1">
      <c r="A41" s="169" t="s">
        <v>76</v>
      </c>
      <c r="B41" s="288">
        <f>'I. Фін результат'!C13*(-1)</f>
        <v>91374</v>
      </c>
      <c r="C41" s="288">
        <f>'I. Фін результат'!E13*(-1)</f>
        <v>94791</v>
      </c>
      <c r="D41" s="288">
        <f>'I. Фін результат'!F13*(-1)</f>
        <v>99824</v>
      </c>
      <c r="E41" s="170">
        <f t="shared" ref="E41:E46" si="22">D41-B41</f>
        <v>8450</v>
      </c>
      <c r="F41" s="171">
        <f t="shared" ref="F41:F46" si="23">E41/B41*100</f>
        <v>9.2477072252500712</v>
      </c>
      <c r="G41" s="170">
        <f t="shared" ref="G41:G46" si="24">D41-C41</f>
        <v>5033</v>
      </c>
      <c r="H41" s="171">
        <f t="shared" ref="H41:H46" si="25">G41/C41*100</f>
        <v>5.3095758036100476</v>
      </c>
    </row>
    <row r="42" spans="1:8" ht="18.899999999999999" customHeight="1">
      <c r="A42" s="169" t="s">
        <v>245</v>
      </c>
      <c r="B42" s="288">
        <f>'I. Фін результат'!C23*(-1)</f>
        <v>10628</v>
      </c>
      <c r="C42" s="288">
        <f>'I. Фін результат'!E23*(-1)</f>
        <v>11839</v>
      </c>
      <c r="D42" s="288">
        <f>'I. Фін результат'!F23*(-1)</f>
        <v>11906</v>
      </c>
      <c r="E42" s="170">
        <f t="shared" si="22"/>
        <v>1278</v>
      </c>
      <c r="F42" s="171">
        <f t="shared" si="23"/>
        <v>12.024840045163719</v>
      </c>
      <c r="G42" s="170">
        <f t="shared" si="24"/>
        <v>67</v>
      </c>
      <c r="H42" s="171">
        <f t="shared" si="25"/>
        <v>0.565926176197314</v>
      </c>
    </row>
    <row r="43" spans="1:8" ht="18.899999999999999" customHeight="1">
      <c r="A43" s="169" t="s">
        <v>14</v>
      </c>
      <c r="B43" s="288">
        <f>'I. Фін результат'!C56*(-1)</f>
        <v>103</v>
      </c>
      <c r="C43" s="288">
        <f>'I. Фін результат'!E56*(-1)</f>
        <v>27</v>
      </c>
      <c r="D43" s="288">
        <f>'I. Фін результат'!F56*(-1)</f>
        <v>26</v>
      </c>
      <c r="E43" s="170">
        <f t="shared" si="22"/>
        <v>-77</v>
      </c>
      <c r="F43" s="171">
        <f t="shared" si="23"/>
        <v>-74.757281553398059</v>
      </c>
      <c r="G43" s="170">
        <f t="shared" si="24"/>
        <v>-1</v>
      </c>
      <c r="H43" s="171">
        <f t="shared" si="25"/>
        <v>-3.7037037037037033</v>
      </c>
    </row>
    <row r="44" spans="1:8" ht="18.899999999999999" customHeight="1">
      <c r="A44" s="169" t="s">
        <v>246</v>
      </c>
      <c r="B44" s="288">
        <f>'I. Фін результат'!C67*(-1)</f>
        <v>604</v>
      </c>
      <c r="C44" s="288">
        <f>'I. Фін результат'!E67*(-1)</f>
        <v>366</v>
      </c>
      <c r="D44" s="288">
        <f>'I. Фін результат'!F67*(-1)</f>
        <v>368</v>
      </c>
      <c r="E44" s="170">
        <f t="shared" si="22"/>
        <v>-236</v>
      </c>
      <c r="F44" s="171">
        <f t="shared" si="23"/>
        <v>-39.072847682119203</v>
      </c>
      <c r="G44" s="170">
        <f t="shared" si="24"/>
        <v>2</v>
      </c>
      <c r="H44" s="171">
        <f t="shared" si="25"/>
        <v>0.54644808743169404</v>
      </c>
    </row>
    <row r="45" spans="1:8" ht="18.899999999999999" customHeight="1">
      <c r="A45" s="169" t="s">
        <v>247</v>
      </c>
      <c r="B45" s="288">
        <f>'I. Фін результат'!C71*(-1)</f>
        <v>35</v>
      </c>
      <c r="C45" s="288">
        <f>'I. Фін результат'!E71*(-1)</f>
        <v>36</v>
      </c>
      <c r="D45" s="288">
        <f>'I. Фін результат'!F71*(-1)</f>
        <v>226</v>
      </c>
      <c r="E45" s="170">
        <f t="shared" si="22"/>
        <v>191</v>
      </c>
      <c r="F45" s="171">
        <f t="shared" si="23"/>
        <v>545.71428571428578</v>
      </c>
      <c r="G45" s="170">
        <f t="shared" si="24"/>
        <v>190</v>
      </c>
      <c r="H45" s="171">
        <f t="shared" si="25"/>
        <v>527.77777777777771</v>
      </c>
    </row>
    <row r="46" spans="1:8" ht="18.899999999999999" customHeight="1">
      <c r="A46" s="169" t="s">
        <v>120</v>
      </c>
      <c r="B46" s="288">
        <f>'I. Фін результат'!C75*(-1)</f>
        <v>1175</v>
      </c>
      <c r="C46" s="288">
        <f>'I. Фін результат'!E75*(-1)</f>
        <v>946</v>
      </c>
      <c r="D46" s="288">
        <f>'I. Фін результат'!F75*(-1)</f>
        <v>1189</v>
      </c>
      <c r="E46" s="170">
        <f t="shared" si="22"/>
        <v>14</v>
      </c>
      <c r="F46" s="171">
        <f t="shared" si="23"/>
        <v>1.1914893617021276</v>
      </c>
      <c r="G46" s="170">
        <f t="shared" si="24"/>
        <v>243</v>
      </c>
      <c r="H46" s="171">
        <f t="shared" si="25"/>
        <v>25.687103594080341</v>
      </c>
    </row>
    <row r="47" spans="1:8" ht="21" customHeight="1">
      <c r="A47" s="381"/>
      <c r="B47" s="382"/>
      <c r="C47" s="382"/>
      <c r="D47" s="382"/>
      <c r="E47" s="383"/>
      <c r="F47" s="384"/>
      <c r="G47" s="383"/>
      <c r="H47" s="384"/>
    </row>
    <row r="48" spans="1:8" ht="21" customHeight="1">
      <c r="A48" s="692" t="s">
        <v>287</v>
      </c>
      <c r="B48" s="692"/>
      <c r="C48" s="692"/>
      <c r="D48" s="692"/>
      <c r="E48" s="692"/>
      <c r="F48" s="692"/>
      <c r="G48" s="692"/>
      <c r="H48" s="692"/>
    </row>
    <row r="49" spans="1:8" ht="36.75" customHeight="1">
      <c r="A49" s="697" t="s">
        <v>353</v>
      </c>
      <c r="B49" s="697"/>
      <c r="C49" s="697"/>
      <c r="D49" s="697"/>
      <c r="E49" s="697"/>
      <c r="F49" s="697"/>
      <c r="G49" s="697"/>
      <c r="H49" s="697"/>
    </row>
    <row r="50" spans="1:8" ht="21" customHeight="1">
      <c r="A50" s="693" t="s">
        <v>228</v>
      </c>
      <c r="B50" s="693"/>
      <c r="C50" s="693"/>
      <c r="D50" s="693"/>
      <c r="E50" s="693"/>
      <c r="F50" s="693"/>
      <c r="G50" s="693"/>
      <c r="H50" s="693"/>
    </row>
    <row r="51" spans="1:8" ht="21" customHeight="1">
      <c r="A51" s="694" t="s">
        <v>229</v>
      </c>
      <c r="B51" s="694" t="s">
        <v>376</v>
      </c>
      <c r="C51" s="694" t="s">
        <v>417</v>
      </c>
      <c r="D51" s="694" t="s">
        <v>418</v>
      </c>
      <c r="E51" s="694" t="s">
        <v>230</v>
      </c>
      <c r="F51" s="694"/>
      <c r="G51" s="694"/>
      <c r="H51" s="694"/>
    </row>
    <row r="52" spans="1:8" ht="12.75" customHeight="1">
      <c r="A52" s="694"/>
      <c r="B52" s="694"/>
      <c r="C52" s="694"/>
      <c r="D52" s="694"/>
      <c r="E52" s="695" t="s">
        <v>419</v>
      </c>
      <c r="F52" s="695"/>
      <c r="G52" s="695" t="s">
        <v>420</v>
      </c>
      <c r="H52" s="695"/>
    </row>
    <row r="53" spans="1:8" ht="15.75" customHeight="1">
      <c r="A53" s="694"/>
      <c r="B53" s="694"/>
      <c r="C53" s="694"/>
      <c r="D53" s="694"/>
      <c r="E53" s="695"/>
      <c r="F53" s="695"/>
      <c r="G53" s="695"/>
      <c r="H53" s="695"/>
    </row>
    <row r="54" spans="1:8" ht="19.5" customHeight="1">
      <c r="A54" s="694"/>
      <c r="B54" s="694"/>
      <c r="C54" s="694"/>
      <c r="D54" s="694"/>
      <c r="E54" s="695"/>
      <c r="F54" s="695"/>
      <c r="G54" s="695"/>
      <c r="H54" s="695"/>
    </row>
    <row r="55" spans="1:8" ht="16.5" customHeight="1">
      <c r="A55" s="694"/>
      <c r="B55" s="694"/>
      <c r="C55" s="694"/>
      <c r="D55" s="694"/>
      <c r="E55" s="453" t="s">
        <v>231</v>
      </c>
      <c r="F55" s="453" t="s">
        <v>232</v>
      </c>
      <c r="G55" s="453" t="s">
        <v>231</v>
      </c>
      <c r="H55" s="453" t="s">
        <v>232</v>
      </c>
    </row>
    <row r="56" spans="1:8" ht="38.25" customHeight="1">
      <c r="A56" s="172" t="s">
        <v>350</v>
      </c>
      <c r="B56" s="178">
        <f>'6.1. Інша інфо_1'!C10</f>
        <v>207</v>
      </c>
      <c r="C56" s="178">
        <f>'6.1. Інша інфо_1'!F10</f>
        <v>209</v>
      </c>
      <c r="D56" s="178">
        <f>'6.1. Інша інфо_1'!I10</f>
        <v>204</v>
      </c>
      <c r="E56" s="167">
        <f t="shared" ref="E56" si="26">D56-B56</f>
        <v>-3</v>
      </c>
      <c r="F56" s="168">
        <f t="shared" ref="F56" si="27">E56/B56*100</f>
        <v>-1.4492753623188406</v>
      </c>
      <c r="G56" s="167">
        <f t="shared" ref="G56" si="28">D56-C56</f>
        <v>-5</v>
      </c>
      <c r="H56" s="168">
        <f t="shared" ref="H56" si="29">G56/C56*100</f>
        <v>-2.3923444976076556</v>
      </c>
    </row>
    <row r="57" spans="1:8" ht="18.75" customHeight="1">
      <c r="A57" s="169" t="s">
        <v>104</v>
      </c>
      <c r="B57" s="203">
        <f>'6.1. Інша інфо_1'!C11</f>
        <v>1</v>
      </c>
      <c r="C57" s="203">
        <f>'6.1. Інша інфо_1'!F11</f>
        <v>1</v>
      </c>
      <c r="D57" s="203">
        <f>'6.1. Інша інфо_1'!I11</f>
        <v>1</v>
      </c>
      <c r="E57" s="170">
        <f t="shared" ref="E57:E67" si="30">D57-B57</f>
        <v>0</v>
      </c>
      <c r="F57" s="171">
        <f t="shared" ref="F57:F67" si="31">E57/B57*100</f>
        <v>0</v>
      </c>
      <c r="G57" s="170">
        <f t="shared" ref="G57:G67" si="32">D57-C57</f>
        <v>0</v>
      </c>
      <c r="H57" s="171">
        <f t="shared" ref="H57:H67" si="33">G57/C57*100</f>
        <v>0</v>
      </c>
    </row>
    <row r="58" spans="1:8" ht="33.75" customHeight="1">
      <c r="A58" s="169" t="s">
        <v>103</v>
      </c>
      <c r="B58" s="203">
        <f>'6.1. Інша інфо_1'!C12</f>
        <v>40</v>
      </c>
      <c r="C58" s="203">
        <f>'6.1. Інша інфо_1'!F12</f>
        <v>40</v>
      </c>
      <c r="D58" s="203">
        <f>'6.1. Інша інфо_1'!I12</f>
        <v>40</v>
      </c>
      <c r="E58" s="170">
        <f t="shared" si="30"/>
        <v>0</v>
      </c>
      <c r="F58" s="171">
        <f t="shared" si="31"/>
        <v>0</v>
      </c>
      <c r="G58" s="170">
        <f t="shared" si="32"/>
        <v>0</v>
      </c>
      <c r="H58" s="171">
        <f t="shared" si="33"/>
        <v>0</v>
      </c>
    </row>
    <row r="59" spans="1:8" ht="19.5" customHeight="1">
      <c r="A59" s="169" t="s">
        <v>105</v>
      </c>
      <c r="B59" s="203">
        <f>'6.1. Інша інфо_1'!C13</f>
        <v>166</v>
      </c>
      <c r="C59" s="203">
        <f>'6.1. Інша інфо_1'!F13</f>
        <v>168</v>
      </c>
      <c r="D59" s="203">
        <f>'6.1. Інша інфо_1'!I13</f>
        <v>163</v>
      </c>
      <c r="E59" s="170">
        <f t="shared" si="30"/>
        <v>-3</v>
      </c>
      <c r="F59" s="171">
        <f t="shared" si="31"/>
        <v>-1.8072289156626504</v>
      </c>
      <c r="G59" s="170">
        <f t="shared" si="32"/>
        <v>-5</v>
      </c>
      <c r="H59" s="171">
        <f t="shared" si="33"/>
        <v>-2.9761904761904758</v>
      </c>
    </row>
    <row r="60" spans="1:8" ht="33" customHeight="1">
      <c r="A60" s="172" t="s">
        <v>351</v>
      </c>
      <c r="B60" s="178">
        <f>'6.1. Інша інфо_1'!C18</f>
        <v>35582</v>
      </c>
      <c r="C60" s="178">
        <f>'6.1. Інша інфо_1'!F18</f>
        <v>37803</v>
      </c>
      <c r="D60" s="178">
        <f>'6.1. Інша інфо_1'!I18</f>
        <v>39931</v>
      </c>
      <c r="E60" s="167">
        <f t="shared" si="30"/>
        <v>4349</v>
      </c>
      <c r="F60" s="168">
        <f t="shared" si="31"/>
        <v>12.222472036422911</v>
      </c>
      <c r="G60" s="167">
        <f t="shared" si="32"/>
        <v>2128</v>
      </c>
      <c r="H60" s="168">
        <f t="shared" si="33"/>
        <v>5.6291828690844641</v>
      </c>
    </row>
    <row r="61" spans="1:8" ht="22.5" customHeight="1">
      <c r="A61" s="169" t="s">
        <v>104</v>
      </c>
      <c r="B61" s="203">
        <f>'6.1. Інша інфо_1'!C19</f>
        <v>341</v>
      </c>
      <c r="C61" s="203">
        <f>'6.1. Інша інфо_1'!F19</f>
        <v>374</v>
      </c>
      <c r="D61" s="203">
        <f>'6.1. Інша інфо_1'!I19</f>
        <v>339</v>
      </c>
      <c r="E61" s="170">
        <f t="shared" si="30"/>
        <v>-2</v>
      </c>
      <c r="F61" s="171">
        <f t="shared" si="31"/>
        <v>-0.5865102639296188</v>
      </c>
      <c r="G61" s="170">
        <f t="shared" si="32"/>
        <v>-35</v>
      </c>
      <c r="H61" s="171">
        <f t="shared" si="33"/>
        <v>-9.3582887700534751</v>
      </c>
    </row>
    <row r="62" spans="1:8" ht="31.5" customHeight="1">
      <c r="A62" s="169" t="s">
        <v>103</v>
      </c>
      <c r="B62" s="203">
        <f>'6.1. Інша інфо_1'!C20</f>
        <v>10163</v>
      </c>
      <c r="C62" s="203">
        <f>'6.1. Інша інфо_1'!F20</f>
        <v>10688</v>
      </c>
      <c r="D62" s="203">
        <f>'6.1. Інша інфо_1'!I20</f>
        <v>11444</v>
      </c>
      <c r="E62" s="170">
        <f t="shared" si="30"/>
        <v>1281</v>
      </c>
      <c r="F62" s="171">
        <f t="shared" si="31"/>
        <v>12.604545901800648</v>
      </c>
      <c r="G62" s="170">
        <f t="shared" si="32"/>
        <v>756</v>
      </c>
      <c r="H62" s="171">
        <f t="shared" si="33"/>
        <v>7.0733532934131729</v>
      </c>
    </row>
    <row r="63" spans="1:8" ht="19.5" customHeight="1">
      <c r="A63" s="169" t="s">
        <v>105</v>
      </c>
      <c r="B63" s="203">
        <f>'6.1. Інша інфо_1'!C21</f>
        <v>25078</v>
      </c>
      <c r="C63" s="203">
        <f>'6.1. Інша інфо_1'!F21</f>
        <v>26741</v>
      </c>
      <c r="D63" s="203">
        <f>'6.1. Інша інфо_1'!I21</f>
        <v>28148</v>
      </c>
      <c r="E63" s="170">
        <f t="shared" si="30"/>
        <v>3070</v>
      </c>
      <c r="F63" s="171">
        <f t="shared" si="31"/>
        <v>12.241805566632108</v>
      </c>
      <c r="G63" s="170">
        <f t="shared" si="32"/>
        <v>1407</v>
      </c>
      <c r="H63" s="171">
        <f t="shared" si="33"/>
        <v>5.2615833364496467</v>
      </c>
    </row>
    <row r="64" spans="1:8" ht="30" customHeight="1">
      <c r="A64" s="172" t="s">
        <v>352</v>
      </c>
      <c r="B64" s="178">
        <f>'6.1. Інша інфо_1'!C22</f>
        <v>19099</v>
      </c>
      <c r="C64" s="178">
        <f>'6.1. Інша інфо_1'!F22</f>
        <v>20097</v>
      </c>
      <c r="D64" s="178">
        <f>'6.1. Інша інфо_1'!I22</f>
        <v>21749</v>
      </c>
      <c r="E64" s="167">
        <f t="shared" si="30"/>
        <v>2650</v>
      </c>
      <c r="F64" s="168">
        <f t="shared" si="31"/>
        <v>13.875071993298077</v>
      </c>
      <c r="G64" s="167">
        <f t="shared" si="32"/>
        <v>1652</v>
      </c>
      <c r="H64" s="168">
        <f t="shared" si="33"/>
        <v>8.2201323580633918</v>
      </c>
    </row>
    <row r="65" spans="1:8" ht="18.75" customHeight="1">
      <c r="A65" s="169" t="s">
        <v>104</v>
      </c>
      <c r="B65" s="203">
        <f>'6.1. Інша інфо_1'!C23</f>
        <v>37889</v>
      </c>
      <c r="C65" s="203">
        <f>'6.1. Інша інфо_1'!F23</f>
        <v>41556</v>
      </c>
      <c r="D65" s="203">
        <f>'6.1. Інша інфо_1'!I23</f>
        <v>37667</v>
      </c>
      <c r="E65" s="170">
        <f t="shared" si="30"/>
        <v>-222</v>
      </c>
      <c r="F65" s="171">
        <f t="shared" si="31"/>
        <v>-0.58592203541925092</v>
      </c>
      <c r="G65" s="170">
        <f t="shared" si="32"/>
        <v>-3889</v>
      </c>
      <c r="H65" s="171">
        <f t="shared" si="33"/>
        <v>-9.3584560592934842</v>
      </c>
    </row>
    <row r="66" spans="1:8" ht="30" customHeight="1">
      <c r="A66" s="169" t="s">
        <v>103</v>
      </c>
      <c r="B66" s="203">
        <f>'6.1. Інша інфо_1'!C24</f>
        <v>28231</v>
      </c>
      <c r="C66" s="203">
        <f>'6.1. Інша інфо_1'!F24</f>
        <v>29689</v>
      </c>
      <c r="D66" s="203">
        <f>'6.1. Інша інфо_1'!I24</f>
        <v>31789</v>
      </c>
      <c r="E66" s="170">
        <f t="shared" si="30"/>
        <v>3558</v>
      </c>
      <c r="F66" s="171">
        <f t="shared" si="31"/>
        <v>12.603166731607098</v>
      </c>
      <c r="G66" s="170">
        <f t="shared" si="32"/>
        <v>2100</v>
      </c>
      <c r="H66" s="171">
        <f t="shared" si="33"/>
        <v>7.0733268213816567</v>
      </c>
    </row>
    <row r="67" spans="1:8" ht="18" customHeight="1">
      <c r="A67" s="169" t="s">
        <v>105</v>
      </c>
      <c r="B67" s="203">
        <f>'6.1. Інша інфо_1'!C25</f>
        <v>16786</v>
      </c>
      <c r="C67" s="203">
        <f>'6.1. Інша інфо_1'!F25</f>
        <v>17686</v>
      </c>
      <c r="D67" s="203">
        <f>'6.1. Інша інфо_1'!I25</f>
        <v>19187</v>
      </c>
      <c r="E67" s="170">
        <f t="shared" si="30"/>
        <v>2401</v>
      </c>
      <c r="F67" s="171">
        <f t="shared" si="31"/>
        <v>14.303586321934947</v>
      </c>
      <c r="G67" s="170">
        <f t="shared" si="32"/>
        <v>1501</v>
      </c>
      <c r="H67" s="171">
        <f t="shared" si="33"/>
        <v>8.486938821666854</v>
      </c>
    </row>
    <row r="68" spans="1:8" ht="18" customHeight="1">
      <c r="A68" s="381"/>
      <c r="B68" s="382"/>
      <c r="C68" s="382"/>
      <c r="D68" s="382"/>
      <c r="E68" s="383"/>
      <c r="F68" s="384"/>
      <c r="G68" s="383"/>
      <c r="H68" s="384"/>
    </row>
    <row r="69" spans="1:8" ht="16.5" customHeight="1">
      <c r="A69" s="381"/>
      <c r="B69" s="382"/>
      <c r="C69" s="382"/>
      <c r="D69" s="382"/>
      <c r="E69" s="383"/>
      <c r="F69" s="384"/>
      <c r="G69" s="383"/>
      <c r="H69" s="384"/>
    </row>
    <row r="70" spans="1:8" ht="18" customHeight="1">
      <c r="A70" s="692" t="s">
        <v>354</v>
      </c>
      <c r="B70" s="692"/>
      <c r="C70" s="692"/>
      <c r="D70" s="692"/>
      <c r="E70" s="692"/>
      <c r="F70" s="692"/>
      <c r="G70" s="692"/>
      <c r="H70" s="692"/>
    </row>
    <row r="71" spans="1:8" ht="12.75" customHeight="1">
      <c r="A71" s="175" t="s">
        <v>248</v>
      </c>
      <c r="B71" s="290"/>
      <c r="C71" s="176"/>
      <c r="D71" s="176"/>
      <c r="E71" s="176"/>
      <c r="F71" s="176"/>
      <c r="G71" s="176"/>
      <c r="H71" s="176"/>
    </row>
    <row r="72" spans="1:8" ht="12.75" customHeight="1">
      <c r="A72" s="693" t="s">
        <v>228</v>
      </c>
      <c r="B72" s="693"/>
      <c r="C72" s="693"/>
      <c r="D72" s="693"/>
      <c r="E72" s="693"/>
      <c r="F72" s="693"/>
      <c r="G72" s="693"/>
      <c r="H72" s="693"/>
    </row>
    <row r="73" spans="1:8" ht="23.25" customHeight="1">
      <c r="A73" s="694" t="s">
        <v>229</v>
      </c>
      <c r="B73" s="694" t="s">
        <v>376</v>
      </c>
      <c r="C73" s="694" t="s">
        <v>417</v>
      </c>
      <c r="D73" s="694" t="s">
        <v>418</v>
      </c>
      <c r="E73" s="694" t="s">
        <v>230</v>
      </c>
      <c r="F73" s="694"/>
      <c r="G73" s="694"/>
      <c r="H73" s="694"/>
    </row>
    <row r="74" spans="1:8" ht="12.75" customHeight="1">
      <c r="A74" s="694"/>
      <c r="B74" s="694"/>
      <c r="C74" s="694"/>
      <c r="D74" s="694"/>
      <c r="E74" s="695" t="s">
        <v>419</v>
      </c>
      <c r="F74" s="695"/>
      <c r="G74" s="695" t="s">
        <v>420</v>
      </c>
      <c r="H74" s="695"/>
    </row>
    <row r="75" spans="1:8" ht="20.25" customHeight="1">
      <c r="A75" s="694"/>
      <c r="B75" s="694"/>
      <c r="C75" s="694"/>
      <c r="D75" s="694"/>
      <c r="E75" s="695"/>
      <c r="F75" s="695"/>
      <c r="G75" s="695"/>
      <c r="H75" s="695"/>
    </row>
    <row r="76" spans="1:8" ht="12.75" customHeight="1">
      <c r="A76" s="694"/>
      <c r="B76" s="694"/>
      <c r="C76" s="694"/>
      <c r="D76" s="694"/>
      <c r="E76" s="695"/>
      <c r="F76" s="695"/>
      <c r="G76" s="695"/>
      <c r="H76" s="695"/>
    </row>
    <row r="77" spans="1:8">
      <c r="A77" s="694"/>
      <c r="B77" s="694"/>
      <c r="C77" s="694"/>
      <c r="D77" s="694"/>
      <c r="E77" s="453" t="s">
        <v>231</v>
      </c>
      <c r="F77" s="453" t="s">
        <v>232</v>
      </c>
      <c r="G77" s="453" t="s">
        <v>231</v>
      </c>
      <c r="H77" s="453" t="s">
        <v>232</v>
      </c>
    </row>
    <row r="78" spans="1:8">
      <c r="A78" s="172" t="s">
        <v>249</v>
      </c>
      <c r="B78" s="298">
        <f>'I. Фін результат'!C22</f>
        <v>19917</v>
      </c>
      <c r="C78" s="298">
        <f>'I. Фін результат'!E22</f>
        <v>17118</v>
      </c>
      <c r="D78" s="298">
        <f>'I. Фін результат'!F22</f>
        <v>17146</v>
      </c>
      <c r="E78" s="167">
        <f>D78-B78</f>
        <v>-2771</v>
      </c>
      <c r="F78" s="168">
        <f>E78/B78*100</f>
        <v>-13.91273786212783</v>
      </c>
      <c r="G78" s="167">
        <f>D78-C78</f>
        <v>28</v>
      </c>
      <c r="H78" s="168">
        <f>G78/C78*100</f>
        <v>0.16357051057366515</v>
      </c>
    </row>
    <row r="79" spans="1:8" ht="32.25" customHeight="1">
      <c r="A79" s="169" t="s">
        <v>3</v>
      </c>
      <c r="B79" s="289">
        <f>'I. Фін результат'!C63</f>
        <v>9819</v>
      </c>
      <c r="C79" s="289">
        <f>'I. Фін результат'!E63</f>
        <v>5252</v>
      </c>
      <c r="D79" s="289">
        <f>'I. Фін результат'!F63</f>
        <v>6136</v>
      </c>
      <c r="E79" s="170">
        <f t="shared" ref="E79:E81" si="34">D79-B79</f>
        <v>-3683</v>
      </c>
      <c r="F79" s="171">
        <f t="shared" ref="F79:F81" si="35">E79/B79*100</f>
        <v>-37.508911294429168</v>
      </c>
      <c r="G79" s="170">
        <f t="shared" ref="G79:G81" si="36">D79-C79</f>
        <v>884</v>
      </c>
      <c r="H79" s="171">
        <f t="shared" ref="H79:H81" si="37">G79/C79*100</f>
        <v>16.831683168316832</v>
      </c>
    </row>
    <row r="80" spans="1:8" ht="32.25" customHeight="1">
      <c r="A80" s="169" t="s">
        <v>53</v>
      </c>
      <c r="B80" s="289">
        <f>'I. Фін результат'!C74</f>
        <v>9584</v>
      </c>
      <c r="C80" s="289">
        <f>'I. Фін результат'!E74</f>
        <v>5255</v>
      </c>
      <c r="D80" s="289">
        <f>'I. Фін результат'!F74</f>
        <v>6557</v>
      </c>
      <c r="E80" s="170">
        <f t="shared" si="34"/>
        <v>-3027</v>
      </c>
      <c r="F80" s="171">
        <f t="shared" si="35"/>
        <v>-31.5838898163606</v>
      </c>
      <c r="G80" s="170">
        <f t="shared" si="36"/>
        <v>1302</v>
      </c>
      <c r="H80" s="171">
        <f t="shared" si="37"/>
        <v>24.77640342530923</v>
      </c>
    </row>
    <row r="81" spans="1:8" ht="30" customHeight="1">
      <c r="A81" s="172" t="s">
        <v>132</v>
      </c>
      <c r="B81" s="298">
        <f>'I. Фін результат'!C79</f>
        <v>8409</v>
      </c>
      <c r="C81" s="298">
        <f>'I. Фін результат'!E79</f>
        <v>4309</v>
      </c>
      <c r="D81" s="298">
        <f>'I. Фін результат'!F79</f>
        <v>5368</v>
      </c>
      <c r="E81" s="167">
        <f t="shared" si="34"/>
        <v>-3041</v>
      </c>
      <c r="F81" s="168">
        <f t="shared" si="35"/>
        <v>-36.163634201450826</v>
      </c>
      <c r="G81" s="167">
        <f t="shared" si="36"/>
        <v>1059</v>
      </c>
      <c r="H81" s="168">
        <f t="shared" si="37"/>
        <v>24.576467857971686</v>
      </c>
    </row>
    <row r="82" spans="1:8" ht="20.25" customHeight="1">
      <c r="A82" s="169" t="s">
        <v>250</v>
      </c>
      <c r="B82" s="289">
        <f>'I. Фін результат'!C80</f>
        <v>8409</v>
      </c>
      <c r="C82" s="289">
        <f>'I. Фін результат'!E80</f>
        <v>4309</v>
      </c>
      <c r="D82" s="289">
        <f>'I. Фін результат'!F80</f>
        <v>5368</v>
      </c>
      <c r="E82" s="167"/>
      <c r="F82" s="168"/>
      <c r="G82" s="167"/>
      <c r="H82" s="168"/>
    </row>
    <row r="83" spans="1:8" ht="18.75" customHeight="1">
      <c r="A83" s="169" t="s">
        <v>12</v>
      </c>
      <c r="B83" s="289">
        <f>'I. Фін результат'!C81</f>
        <v>0</v>
      </c>
      <c r="C83" s="289">
        <f>'I. Фін результат'!E81</f>
        <v>0</v>
      </c>
      <c r="D83" s="289">
        <f>'I. Фін результат'!F81</f>
        <v>0</v>
      </c>
      <c r="E83" s="167"/>
      <c r="F83" s="168"/>
      <c r="G83" s="167"/>
      <c r="H83" s="168"/>
    </row>
    <row r="84" spans="1:8" ht="46.5" customHeight="1">
      <c r="A84" s="173" t="s">
        <v>355</v>
      </c>
      <c r="B84" s="290"/>
      <c r="C84" s="174"/>
      <c r="D84" s="174"/>
      <c r="E84" s="174"/>
      <c r="F84" s="174"/>
      <c r="G84" s="177"/>
      <c r="H84" s="174"/>
    </row>
    <row r="85" spans="1:8" ht="17.399999999999999">
      <c r="A85" s="696" t="s">
        <v>251</v>
      </c>
      <c r="B85" s="696"/>
      <c r="C85" s="696"/>
      <c r="D85" s="696"/>
      <c r="E85" s="696"/>
      <c r="F85" s="696"/>
      <c r="G85" s="696"/>
      <c r="H85" s="696"/>
    </row>
    <row r="86" spans="1:8" ht="17.399999999999999">
      <c r="A86" s="696" t="s">
        <v>252</v>
      </c>
      <c r="B86" s="696"/>
      <c r="C86" s="696"/>
      <c r="D86" s="696"/>
      <c r="E86" s="696"/>
      <c r="F86" s="696"/>
      <c r="G86" s="696"/>
      <c r="H86" s="696"/>
    </row>
    <row r="87" spans="1:8">
      <c r="A87" s="693" t="s">
        <v>228</v>
      </c>
      <c r="B87" s="693"/>
      <c r="C87" s="693"/>
      <c r="D87" s="693"/>
      <c r="E87" s="693"/>
      <c r="F87" s="693"/>
      <c r="G87" s="693"/>
      <c r="H87" s="693"/>
    </row>
    <row r="88" spans="1:8" ht="15.75" customHeight="1">
      <c r="A88" s="694" t="s">
        <v>229</v>
      </c>
      <c r="B88" s="694" t="s">
        <v>376</v>
      </c>
      <c r="C88" s="694" t="s">
        <v>417</v>
      </c>
      <c r="D88" s="694" t="s">
        <v>418</v>
      </c>
      <c r="E88" s="694" t="s">
        <v>230</v>
      </c>
      <c r="F88" s="694"/>
      <c r="G88" s="694"/>
      <c r="H88" s="694"/>
    </row>
    <row r="89" spans="1:8" ht="12.75" customHeight="1">
      <c r="A89" s="694"/>
      <c r="B89" s="694"/>
      <c r="C89" s="694"/>
      <c r="D89" s="694"/>
      <c r="E89" s="695" t="s">
        <v>419</v>
      </c>
      <c r="F89" s="695"/>
      <c r="G89" s="695" t="s">
        <v>420</v>
      </c>
      <c r="H89" s="695"/>
    </row>
    <row r="90" spans="1:8" ht="12.75" customHeight="1">
      <c r="A90" s="694"/>
      <c r="B90" s="694"/>
      <c r="C90" s="694"/>
      <c r="D90" s="694"/>
      <c r="E90" s="695"/>
      <c r="F90" s="695"/>
      <c r="G90" s="695"/>
      <c r="H90" s="695"/>
    </row>
    <row r="91" spans="1:8" ht="22.5" customHeight="1">
      <c r="A91" s="694"/>
      <c r="B91" s="694"/>
      <c r="C91" s="694"/>
      <c r="D91" s="694"/>
      <c r="E91" s="695"/>
      <c r="F91" s="695"/>
      <c r="G91" s="695"/>
      <c r="H91" s="695"/>
    </row>
    <row r="92" spans="1:8">
      <c r="A92" s="694"/>
      <c r="B92" s="694"/>
      <c r="C92" s="694"/>
      <c r="D92" s="694"/>
      <c r="E92" s="453" t="s">
        <v>231</v>
      </c>
      <c r="F92" s="453" t="s">
        <v>232</v>
      </c>
      <c r="G92" s="453" t="s">
        <v>231</v>
      </c>
      <c r="H92" s="453" t="s">
        <v>232</v>
      </c>
    </row>
    <row r="93" spans="1:8" ht="17.25" customHeight="1">
      <c r="A93" s="172" t="s">
        <v>253</v>
      </c>
      <c r="B93" s="178">
        <f>SUM(B94:B101)</f>
        <v>32668</v>
      </c>
      <c r="C93" s="178">
        <f t="shared" ref="C93:D93" si="38">SUM(C94:C101)</f>
        <v>33561</v>
      </c>
      <c r="D93" s="178">
        <f t="shared" si="38"/>
        <v>36927</v>
      </c>
      <c r="E93" s="167">
        <f t="shared" ref="E93" si="39">D93-B93</f>
        <v>4259</v>
      </c>
      <c r="F93" s="168">
        <f t="shared" ref="F93" si="40">E93/B93*100</f>
        <v>13.037222970490999</v>
      </c>
      <c r="G93" s="167">
        <f t="shared" ref="G93" si="41">D93-C93</f>
        <v>3366</v>
      </c>
      <c r="H93" s="168">
        <f t="shared" ref="H93" si="42">G93/C93*100</f>
        <v>10.029498525073747</v>
      </c>
    </row>
    <row r="94" spans="1:8" ht="31.2">
      <c r="A94" s="169" t="s">
        <v>254</v>
      </c>
      <c r="B94" s="179">
        <f>'ІІ. Розр. з бюджетом'!C20</f>
        <v>11692</v>
      </c>
      <c r="C94" s="179">
        <f>'ІІ. Розр. з бюджетом'!E20</f>
        <v>10800</v>
      </c>
      <c r="D94" s="179">
        <f>'ІІ. Розр. з бюджетом'!F20</f>
        <v>12982</v>
      </c>
      <c r="E94" s="170">
        <f t="shared" ref="E94:E101" si="43">D94-B94</f>
        <v>1290</v>
      </c>
      <c r="F94" s="171">
        <f t="shared" ref="F94:F101" si="44">E94/B94*100</f>
        <v>11.033185083817996</v>
      </c>
      <c r="G94" s="170">
        <f t="shared" ref="G94:G101" si="45">D94-C94</f>
        <v>2182</v>
      </c>
      <c r="H94" s="171">
        <f t="shared" ref="H94:H101" si="46">G94/C94*100</f>
        <v>20.203703703703706</v>
      </c>
    </row>
    <row r="95" spans="1:8" ht="31.2">
      <c r="A95" s="169" t="s">
        <v>255</v>
      </c>
      <c r="B95" s="179">
        <f>'ІІ. Розр. з бюджетом'!C29</f>
        <v>6539</v>
      </c>
      <c r="C95" s="179">
        <f>'ІІ. Розр. з бюджетом'!E29</f>
        <v>6804</v>
      </c>
      <c r="D95" s="179">
        <f>'ІІ. Розр. з бюджетом'!F29</f>
        <v>7312</v>
      </c>
      <c r="E95" s="170">
        <f t="shared" si="43"/>
        <v>773</v>
      </c>
      <c r="F95" s="171">
        <f t="shared" si="44"/>
        <v>11.821379415812816</v>
      </c>
      <c r="G95" s="170">
        <f t="shared" si="45"/>
        <v>508</v>
      </c>
      <c r="H95" s="171">
        <f t="shared" si="46"/>
        <v>7.4661963550852448</v>
      </c>
    </row>
    <row r="96" spans="1:8">
      <c r="A96" s="169" t="s">
        <v>256</v>
      </c>
      <c r="B96" s="179">
        <f>'ІІ. Розр. з бюджетом'!C25</f>
        <v>545</v>
      </c>
      <c r="C96" s="179">
        <f>'ІІ. Розр. з бюджетом'!E25</f>
        <v>1890</v>
      </c>
      <c r="D96" s="179">
        <f>'ІІ. Розр. з бюджетом'!F25</f>
        <v>2034</v>
      </c>
      <c r="E96" s="170">
        <f t="shared" si="43"/>
        <v>1489</v>
      </c>
      <c r="F96" s="171">
        <f t="shared" si="44"/>
        <v>273.21100917431193</v>
      </c>
      <c r="G96" s="170">
        <f t="shared" si="45"/>
        <v>144</v>
      </c>
      <c r="H96" s="171">
        <f t="shared" si="46"/>
        <v>7.6190476190476195</v>
      </c>
    </row>
    <row r="97" spans="1:8" ht="30.75" customHeight="1">
      <c r="A97" s="169" t="s">
        <v>257</v>
      </c>
      <c r="B97" s="179">
        <f>'ІІ. Розр. з бюджетом'!C38</f>
        <v>7503</v>
      </c>
      <c r="C97" s="179">
        <f>'ІІ. Розр. з бюджетом'!E38</f>
        <v>8316</v>
      </c>
      <c r="D97" s="179">
        <f>'ІІ. Розр. з бюджетом'!F38</f>
        <v>8402</v>
      </c>
      <c r="E97" s="170">
        <f t="shared" si="43"/>
        <v>899</v>
      </c>
      <c r="F97" s="171">
        <f t="shared" si="44"/>
        <v>11.981873917099826</v>
      </c>
      <c r="G97" s="170">
        <f t="shared" si="45"/>
        <v>86</v>
      </c>
      <c r="H97" s="171">
        <f t="shared" si="46"/>
        <v>1.034151034151034</v>
      </c>
    </row>
    <row r="98" spans="1:8" ht="30" customHeight="1">
      <c r="A98" s="169" t="s">
        <v>258</v>
      </c>
      <c r="B98" s="179">
        <f>'ІІ. Розр. з бюджетом'!C28</f>
        <v>1175</v>
      </c>
      <c r="C98" s="179">
        <f>'ІІ. Розр. з бюджетом'!E28</f>
        <v>946</v>
      </c>
      <c r="D98" s="179">
        <f>'ІІ. Розр. з бюджетом'!F28</f>
        <v>1189</v>
      </c>
      <c r="E98" s="170">
        <f t="shared" si="43"/>
        <v>14</v>
      </c>
      <c r="F98" s="171">
        <f t="shared" si="44"/>
        <v>1.1914893617021276</v>
      </c>
      <c r="G98" s="170">
        <f t="shared" si="45"/>
        <v>243</v>
      </c>
      <c r="H98" s="171">
        <f t="shared" si="46"/>
        <v>25.687103594080341</v>
      </c>
    </row>
    <row r="99" spans="1:8" ht="18.75" customHeight="1">
      <c r="A99" s="169" t="s">
        <v>259</v>
      </c>
      <c r="B99" s="179">
        <f>'ІІ. Розр. з бюджетом'!C31</f>
        <v>144</v>
      </c>
      <c r="C99" s="179">
        <f>'ІІ. Розр. з бюджетом'!E31</f>
        <v>144</v>
      </c>
      <c r="D99" s="179">
        <f>'ІІ. Розр. з бюджетом'!F31</f>
        <v>162</v>
      </c>
      <c r="E99" s="170">
        <f t="shared" si="43"/>
        <v>18</v>
      </c>
      <c r="F99" s="171">
        <f t="shared" si="44"/>
        <v>12.5</v>
      </c>
      <c r="G99" s="170">
        <f t="shared" si="45"/>
        <v>18</v>
      </c>
      <c r="H99" s="171">
        <f t="shared" si="46"/>
        <v>12.5</v>
      </c>
    </row>
    <row r="100" spans="1:8" ht="18.75" customHeight="1">
      <c r="A100" s="169" t="s">
        <v>260</v>
      </c>
      <c r="B100" s="179">
        <f>'ІІ. Розр. з бюджетом'!C39</f>
        <v>4229</v>
      </c>
      <c r="C100" s="179">
        <f>'ІІ. Розр. з бюджетом'!E39</f>
        <v>4230</v>
      </c>
      <c r="D100" s="179">
        <f>'ІІ. Розр. з бюджетом'!F39</f>
        <v>4309</v>
      </c>
      <c r="E100" s="170">
        <f t="shared" si="43"/>
        <v>80</v>
      </c>
      <c r="F100" s="171">
        <f t="shared" si="44"/>
        <v>1.8917001655237644</v>
      </c>
      <c r="G100" s="170">
        <f t="shared" si="45"/>
        <v>79</v>
      </c>
      <c r="H100" s="171">
        <f t="shared" si="46"/>
        <v>1.8676122931442078</v>
      </c>
    </row>
    <row r="101" spans="1:8" ht="30" customHeight="1">
      <c r="A101" s="169" t="s">
        <v>313</v>
      </c>
      <c r="B101" s="179">
        <f>'ІІ. Розр. з бюджетом'!C33</f>
        <v>841</v>
      </c>
      <c r="C101" s="179">
        <f>'ІІ. Розр. з бюджетом'!E33</f>
        <v>431</v>
      </c>
      <c r="D101" s="179">
        <f>'ІІ. Розр. з бюджетом'!F33</f>
        <v>537</v>
      </c>
      <c r="E101" s="170">
        <f t="shared" si="43"/>
        <v>-304</v>
      </c>
      <c r="F101" s="171">
        <f t="shared" si="44"/>
        <v>-36.1474435196195</v>
      </c>
      <c r="G101" s="170">
        <f t="shared" si="45"/>
        <v>106</v>
      </c>
      <c r="H101" s="171">
        <f t="shared" si="46"/>
        <v>24.593967517401392</v>
      </c>
    </row>
    <row r="102" spans="1:8" ht="18" customHeight="1"/>
    <row r="103" spans="1:8" ht="19.5" customHeight="1"/>
  </sheetData>
  <sheetProtection algorithmName="SHA-512" hashValue="ssvzwvcQQ7AXpSiJO9FtA4JARVr+CJjZSdnEl8c6WDAiWEyykqnhXvfmHmO57hC9ssCKWriMSBDKsAHPp12GUw==" saltValue="xk2zV6rTeOJJ/1HfzXJFWA==" spinCount="100000" sheet="1" objects="1" scenarios="1" selectLockedCells="1" selectUnlockedCells="1"/>
  <mergeCells count="49">
    <mergeCell ref="A49:H49"/>
    <mergeCell ref="A50:H50"/>
    <mergeCell ref="A48:H48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2:H32"/>
    <mergeCell ref="A33:H33"/>
    <mergeCell ref="A34:H34"/>
    <mergeCell ref="A35:A39"/>
    <mergeCell ref="B35:B39"/>
    <mergeCell ref="C35:C39"/>
    <mergeCell ref="D35:D39"/>
    <mergeCell ref="E35:H35"/>
    <mergeCell ref="E36:F38"/>
    <mergeCell ref="G36:H38"/>
    <mergeCell ref="A86:H86"/>
    <mergeCell ref="A87:H87"/>
    <mergeCell ref="A88:A92"/>
    <mergeCell ref="B88:B92"/>
    <mergeCell ref="C88:C92"/>
    <mergeCell ref="D88:D92"/>
    <mergeCell ref="E88:H88"/>
    <mergeCell ref="E89:F91"/>
    <mergeCell ref="G89:H91"/>
    <mergeCell ref="A85:H85"/>
    <mergeCell ref="A73:A77"/>
    <mergeCell ref="B73:B77"/>
    <mergeCell ref="C73:C77"/>
    <mergeCell ref="D73:D77"/>
    <mergeCell ref="E73:H73"/>
    <mergeCell ref="E74:F76"/>
    <mergeCell ref="G74:H76"/>
    <mergeCell ref="A70:H70"/>
    <mergeCell ref="A72:H72"/>
    <mergeCell ref="A51:A55"/>
    <mergeCell ref="B51:B55"/>
    <mergeCell ref="C51:C55"/>
    <mergeCell ref="D51:D55"/>
    <mergeCell ref="E51:H51"/>
    <mergeCell ref="E52:F54"/>
    <mergeCell ref="G52:H54"/>
  </mergeCells>
  <pageMargins left="0.7" right="0.16" top="0.3" bottom="0.3" header="0.3" footer="0.3"/>
  <pageSetup paperSize="9" scale="95" orientation="portrait" r:id="rId1"/>
  <rowBreaks count="2" manualBreakCount="2">
    <brk id="31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97"/>
  <sheetViews>
    <sheetView view="pageBreakPreview" topLeftCell="A41" zoomScale="78" zoomScaleNormal="100" zoomScaleSheetLayoutView="78" workbookViewId="0">
      <selection activeCell="A52" sqref="A52:XFD52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8" s="242" customFormat="1" ht="15.6">
      <c r="B1" s="243"/>
      <c r="C1" s="243"/>
      <c r="D1" s="243"/>
      <c r="E1" s="243"/>
      <c r="F1" s="243"/>
      <c r="G1" s="243"/>
    </row>
    <row r="2" spans="1:8" s="242" customFormat="1" ht="15.6">
      <c r="A2" s="477" t="s">
        <v>205</v>
      </c>
      <c r="B2" s="477"/>
      <c r="C2" s="477"/>
      <c r="D2" s="477"/>
      <c r="E2" s="477"/>
      <c r="F2" s="477"/>
      <c r="G2" s="477"/>
    </row>
    <row r="3" spans="1:8" s="242" customFormat="1" ht="15.6">
      <c r="A3" s="244"/>
      <c r="B3" s="245"/>
      <c r="C3" s="245"/>
      <c r="D3" s="244"/>
      <c r="E3" s="244"/>
      <c r="F3" s="244"/>
      <c r="G3" s="245" t="s">
        <v>228</v>
      </c>
    </row>
    <row r="4" spans="1:8" s="242" customFormat="1" ht="64.5" customHeight="1">
      <c r="A4" s="246" t="s">
        <v>102</v>
      </c>
      <c r="B4" s="247" t="s">
        <v>7</v>
      </c>
      <c r="C4" s="247" t="s">
        <v>401</v>
      </c>
      <c r="D4" s="247" t="s">
        <v>402</v>
      </c>
      <c r="E4" s="247" t="s">
        <v>403</v>
      </c>
      <c r="F4" s="248" t="s">
        <v>290</v>
      </c>
      <c r="G4" s="248" t="s">
        <v>191</v>
      </c>
    </row>
    <row r="5" spans="1:8" s="242" customFormat="1" ht="23.25" customHeight="1">
      <c r="A5" s="249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8" s="242" customFormat="1" ht="45" customHeight="1">
      <c r="A6" s="50" t="s">
        <v>188</v>
      </c>
      <c r="B6" s="51">
        <v>1018</v>
      </c>
      <c r="C6" s="187">
        <f>SUM(C7:C34)</f>
        <v>-12238</v>
      </c>
      <c r="D6" s="187">
        <f>SUM(D7:D34)</f>
        <v>-12501</v>
      </c>
      <c r="E6" s="187">
        <f>SUM(E7:E34)</f>
        <v>-12236</v>
      </c>
      <c r="F6" s="187">
        <f>E6-D6</f>
        <v>265</v>
      </c>
      <c r="G6" s="52">
        <f>(E6/D6)*100</f>
        <v>97.880169586433084</v>
      </c>
    </row>
    <row r="7" spans="1:8" s="242" customFormat="1" ht="22.5" customHeight="1">
      <c r="A7" s="181" t="s">
        <v>301</v>
      </c>
      <c r="B7" s="51"/>
      <c r="C7" s="182">
        <v>-4229</v>
      </c>
      <c r="D7" s="182">
        <v>-4230</v>
      </c>
      <c r="E7" s="182">
        <v>-4309</v>
      </c>
      <c r="F7" s="182">
        <f t="shared" ref="F7:F72" si="0">E7-D7</f>
        <v>-79</v>
      </c>
      <c r="G7" s="56">
        <f t="shared" ref="G7:G71" si="1">(E7/D7)*100</f>
        <v>101.86761229314421</v>
      </c>
      <c r="H7" s="431"/>
    </row>
    <row r="8" spans="1:8" s="242" customFormat="1" ht="22.5" customHeight="1">
      <c r="A8" s="181" t="s">
        <v>146</v>
      </c>
      <c r="B8" s="51"/>
      <c r="C8" s="182">
        <v>-144</v>
      </c>
      <c r="D8" s="182">
        <v>-144</v>
      </c>
      <c r="E8" s="182">
        <v>-162</v>
      </c>
      <c r="F8" s="182">
        <f t="shared" si="0"/>
        <v>-18</v>
      </c>
      <c r="G8" s="56">
        <f t="shared" si="1"/>
        <v>112.5</v>
      </c>
      <c r="H8" s="431"/>
    </row>
    <row r="9" spans="1:8" s="242" customFormat="1" ht="22.5" customHeight="1">
      <c r="A9" s="181" t="s">
        <v>262</v>
      </c>
      <c r="B9" s="51"/>
      <c r="C9" s="182">
        <v>-14</v>
      </c>
      <c r="D9" s="182">
        <v>-12</v>
      </c>
      <c r="E9" s="182">
        <v>-18</v>
      </c>
      <c r="F9" s="182">
        <f t="shared" si="0"/>
        <v>-6</v>
      </c>
      <c r="G9" s="56">
        <f t="shared" si="1"/>
        <v>150</v>
      </c>
      <c r="H9" s="431"/>
    </row>
    <row r="10" spans="1:8" s="242" customFormat="1" ht="22.5" customHeight="1">
      <c r="A10" s="181" t="s">
        <v>263</v>
      </c>
      <c r="B10" s="51"/>
      <c r="C10" s="182">
        <v>-12</v>
      </c>
      <c r="D10" s="182">
        <v>-12</v>
      </c>
      <c r="E10" s="182">
        <v>-14</v>
      </c>
      <c r="F10" s="182">
        <f t="shared" si="0"/>
        <v>-2</v>
      </c>
      <c r="G10" s="56">
        <f t="shared" si="1"/>
        <v>116.66666666666667</v>
      </c>
      <c r="H10" s="431"/>
    </row>
    <row r="11" spans="1:8" s="242" customFormat="1" ht="22.5" customHeight="1">
      <c r="A11" s="181" t="s">
        <v>268</v>
      </c>
      <c r="B11" s="51"/>
      <c r="C11" s="182">
        <v>-4</v>
      </c>
      <c r="D11" s="182"/>
      <c r="E11" s="182"/>
      <c r="F11" s="182">
        <f t="shared" si="0"/>
        <v>0</v>
      </c>
      <c r="G11" s="56"/>
      <c r="H11" s="431"/>
    </row>
    <row r="12" spans="1:8" s="242" customFormat="1" ht="22.5" customHeight="1">
      <c r="A12" s="181" t="s">
        <v>282</v>
      </c>
      <c r="B12" s="51"/>
      <c r="C12" s="182">
        <v>-4</v>
      </c>
      <c r="D12" s="182">
        <v>-3</v>
      </c>
      <c r="E12" s="182">
        <v>-4</v>
      </c>
      <c r="F12" s="182">
        <f t="shared" si="0"/>
        <v>-1</v>
      </c>
      <c r="G12" s="56">
        <f t="shared" si="1"/>
        <v>133.33333333333331</v>
      </c>
      <c r="H12" s="431"/>
    </row>
    <row r="13" spans="1:8" s="242" customFormat="1" ht="22.5" customHeight="1">
      <c r="A13" s="181" t="s">
        <v>294</v>
      </c>
      <c r="B13" s="51"/>
      <c r="C13" s="182">
        <v>-3</v>
      </c>
      <c r="D13" s="182">
        <v>-3</v>
      </c>
      <c r="E13" s="182">
        <v>-3</v>
      </c>
      <c r="F13" s="182">
        <f t="shared" si="0"/>
        <v>0</v>
      </c>
      <c r="G13" s="56">
        <f t="shared" si="1"/>
        <v>100</v>
      </c>
      <c r="H13" s="431"/>
    </row>
    <row r="14" spans="1:8" s="242" customFormat="1" ht="22.5" customHeight="1">
      <c r="A14" s="181" t="s">
        <v>295</v>
      </c>
      <c r="B14" s="51"/>
      <c r="C14" s="182">
        <v>-183</v>
      </c>
      <c r="D14" s="182">
        <v>-192</v>
      </c>
      <c r="E14" s="182">
        <v>-304</v>
      </c>
      <c r="F14" s="182">
        <f t="shared" si="0"/>
        <v>-112</v>
      </c>
      <c r="G14" s="56">
        <f t="shared" si="1"/>
        <v>158.33333333333331</v>
      </c>
      <c r="H14" s="431"/>
    </row>
    <row r="15" spans="1:8" s="242" customFormat="1" ht="22.5" customHeight="1">
      <c r="A15" s="181" t="s">
        <v>264</v>
      </c>
      <c r="B15" s="51"/>
      <c r="C15" s="182">
        <v>-6</v>
      </c>
      <c r="D15" s="182">
        <v>-6</v>
      </c>
      <c r="E15" s="182"/>
      <c r="F15" s="182">
        <f t="shared" si="0"/>
        <v>6</v>
      </c>
      <c r="G15" s="56">
        <f t="shared" si="1"/>
        <v>0</v>
      </c>
      <c r="H15" s="431"/>
    </row>
    <row r="16" spans="1:8" s="242" customFormat="1" ht="18.75" customHeight="1">
      <c r="A16" s="181" t="s">
        <v>265</v>
      </c>
      <c r="B16" s="51"/>
      <c r="C16" s="182">
        <v>-678</v>
      </c>
      <c r="D16" s="182">
        <v>-720</v>
      </c>
      <c r="E16" s="182">
        <v>-226</v>
      </c>
      <c r="F16" s="182">
        <f t="shared" si="0"/>
        <v>494</v>
      </c>
      <c r="G16" s="56">
        <f t="shared" si="1"/>
        <v>31.388888888888889</v>
      </c>
      <c r="H16" s="431"/>
    </row>
    <row r="17" spans="1:8" s="242" customFormat="1" ht="22.5" customHeight="1">
      <c r="A17" s="181" t="s">
        <v>296</v>
      </c>
      <c r="B17" s="51"/>
      <c r="C17" s="182">
        <v>-40</v>
      </c>
      <c r="D17" s="182">
        <v>-42</v>
      </c>
      <c r="E17" s="182">
        <v>-52</v>
      </c>
      <c r="F17" s="182">
        <f t="shared" si="0"/>
        <v>-10</v>
      </c>
      <c r="G17" s="56">
        <f t="shared" si="1"/>
        <v>123.80952380952381</v>
      </c>
      <c r="H17" s="431"/>
    </row>
    <row r="18" spans="1:8" s="242" customFormat="1" ht="22.5" customHeight="1">
      <c r="A18" s="278" t="s">
        <v>434</v>
      </c>
      <c r="B18" s="51"/>
      <c r="C18" s="182">
        <v>-4137</v>
      </c>
      <c r="D18" s="182">
        <v>-4344</v>
      </c>
      <c r="E18" s="182">
        <v>-4409</v>
      </c>
      <c r="F18" s="182">
        <f t="shared" si="0"/>
        <v>-65</v>
      </c>
      <c r="G18" s="56">
        <f t="shared" si="1"/>
        <v>101.49631675874771</v>
      </c>
      <c r="H18" s="431"/>
    </row>
    <row r="19" spans="1:8" s="242" customFormat="1" ht="22.5" hidden="1" customHeight="1">
      <c r="A19" s="185" t="s">
        <v>283</v>
      </c>
      <c r="B19" s="51"/>
      <c r="C19" s="182"/>
      <c r="D19" s="182"/>
      <c r="E19" s="433"/>
      <c r="F19" s="182">
        <f t="shared" si="0"/>
        <v>0</v>
      </c>
      <c r="G19" s="56"/>
      <c r="H19" s="431"/>
    </row>
    <row r="20" spans="1:8" s="242" customFormat="1" ht="22.5" customHeight="1">
      <c r="A20" s="181" t="s">
        <v>308</v>
      </c>
      <c r="B20" s="51"/>
      <c r="C20" s="182">
        <v>-2686</v>
      </c>
      <c r="D20" s="182">
        <v>-2685</v>
      </c>
      <c r="E20" s="182">
        <v>-2578</v>
      </c>
      <c r="F20" s="182">
        <f t="shared" si="0"/>
        <v>107</v>
      </c>
      <c r="G20" s="56">
        <f t="shared" si="1"/>
        <v>96.014897579143394</v>
      </c>
      <c r="H20" s="431"/>
    </row>
    <row r="21" spans="1:8" s="242" customFormat="1" ht="22.5" customHeight="1">
      <c r="A21" s="181" t="s">
        <v>432</v>
      </c>
      <c r="B21" s="51"/>
      <c r="C21" s="182"/>
      <c r="D21" s="182"/>
      <c r="E21" s="182">
        <v>-50</v>
      </c>
      <c r="F21" s="182">
        <f t="shared" si="0"/>
        <v>-50</v>
      </c>
      <c r="G21" s="56"/>
      <c r="H21" s="431"/>
    </row>
    <row r="22" spans="1:8" s="242" customFormat="1" ht="22.5" customHeight="1">
      <c r="A22" s="181" t="s">
        <v>433</v>
      </c>
      <c r="B22" s="51"/>
      <c r="C22" s="182"/>
      <c r="D22" s="182"/>
      <c r="E22" s="182">
        <v>-37</v>
      </c>
      <c r="F22" s="182">
        <f t="shared" si="0"/>
        <v>-37</v>
      </c>
      <c r="G22" s="56"/>
      <c r="H22" s="431"/>
    </row>
    <row r="23" spans="1:8" s="242" customFormat="1" ht="22.5" customHeight="1">
      <c r="A23" s="181" t="s">
        <v>297</v>
      </c>
      <c r="B23" s="51"/>
      <c r="C23" s="182">
        <v>-5</v>
      </c>
      <c r="D23" s="182">
        <v>-6</v>
      </c>
      <c r="E23" s="182">
        <v>-1</v>
      </c>
      <c r="F23" s="182">
        <f t="shared" si="0"/>
        <v>5</v>
      </c>
      <c r="G23" s="56">
        <f t="shared" si="1"/>
        <v>16.666666666666664</v>
      </c>
      <c r="H23" s="431"/>
    </row>
    <row r="24" spans="1:8" s="242" customFormat="1" ht="22.5" hidden="1" customHeight="1">
      <c r="A24" s="181" t="s">
        <v>309</v>
      </c>
      <c r="B24" s="51"/>
      <c r="C24" s="182"/>
      <c r="D24" s="182"/>
      <c r="E24" s="182"/>
      <c r="F24" s="182">
        <f t="shared" si="0"/>
        <v>0</v>
      </c>
      <c r="G24" s="56"/>
      <c r="H24" s="431"/>
    </row>
    <row r="25" spans="1:8" s="242" customFormat="1" ht="22.5" customHeight="1">
      <c r="A25" s="181" t="s">
        <v>378</v>
      </c>
      <c r="B25" s="51"/>
      <c r="C25" s="182">
        <v>-3</v>
      </c>
      <c r="D25" s="182">
        <v>-3</v>
      </c>
      <c r="E25" s="182">
        <v>-2</v>
      </c>
      <c r="F25" s="182">
        <f t="shared" si="0"/>
        <v>1</v>
      </c>
      <c r="G25" s="56">
        <f t="shared" si="1"/>
        <v>66.666666666666657</v>
      </c>
      <c r="H25" s="431"/>
    </row>
    <row r="26" spans="1:8" s="242" customFormat="1" ht="22.5" customHeight="1">
      <c r="A26" s="181" t="s">
        <v>430</v>
      </c>
      <c r="B26" s="51"/>
      <c r="C26" s="182"/>
      <c r="D26" s="182"/>
      <c r="E26" s="182">
        <v>-1</v>
      </c>
      <c r="F26" s="182">
        <f t="shared" si="0"/>
        <v>-1</v>
      </c>
      <c r="G26" s="56"/>
      <c r="H26" s="431"/>
    </row>
    <row r="27" spans="1:8" s="242" customFormat="1" ht="22.5" customHeight="1">
      <c r="A27" s="181" t="s">
        <v>358</v>
      </c>
      <c r="B27" s="51"/>
      <c r="C27" s="182">
        <v>-4</v>
      </c>
      <c r="D27" s="182">
        <v>-11</v>
      </c>
      <c r="E27" s="182">
        <v>-39</v>
      </c>
      <c r="F27" s="182">
        <f t="shared" si="0"/>
        <v>-28</v>
      </c>
      <c r="G27" s="56">
        <f t="shared" si="1"/>
        <v>354.54545454545456</v>
      </c>
      <c r="H27" s="431"/>
    </row>
    <row r="28" spans="1:8" s="242" customFormat="1" ht="22.5" hidden="1" customHeight="1">
      <c r="A28" s="181" t="s">
        <v>367</v>
      </c>
      <c r="B28" s="51"/>
      <c r="C28" s="182"/>
      <c r="D28" s="182"/>
      <c r="E28" s="182"/>
      <c r="F28" s="182">
        <f t="shared" si="0"/>
        <v>0</v>
      </c>
      <c r="G28" s="56" t="e">
        <f t="shared" si="1"/>
        <v>#DIV/0!</v>
      </c>
      <c r="H28" s="431"/>
    </row>
    <row r="29" spans="1:8" s="242" customFormat="1" ht="22.5" customHeight="1">
      <c r="A29" s="181" t="s">
        <v>365</v>
      </c>
      <c r="B29" s="51"/>
      <c r="C29" s="182">
        <v>-1</v>
      </c>
      <c r="D29" s="182">
        <v>-1</v>
      </c>
      <c r="E29" s="182">
        <v>-1</v>
      </c>
      <c r="F29" s="182">
        <f t="shared" si="0"/>
        <v>0</v>
      </c>
      <c r="G29" s="56">
        <f t="shared" si="1"/>
        <v>100</v>
      </c>
      <c r="H29" s="431"/>
    </row>
    <row r="30" spans="1:8" s="242" customFormat="1" ht="22.5" customHeight="1">
      <c r="A30" s="181" t="s">
        <v>359</v>
      </c>
      <c r="B30" s="51"/>
      <c r="C30" s="182">
        <v>-82</v>
      </c>
      <c r="D30" s="182">
        <v>-87</v>
      </c>
      <c r="E30" s="182"/>
      <c r="F30" s="182">
        <f t="shared" si="0"/>
        <v>87</v>
      </c>
      <c r="G30" s="56">
        <f t="shared" si="1"/>
        <v>0</v>
      </c>
      <c r="H30" s="431"/>
    </row>
    <row r="31" spans="1:8" s="242" customFormat="1" ht="22.5" hidden="1" customHeight="1">
      <c r="A31" s="181" t="s">
        <v>366</v>
      </c>
      <c r="B31" s="51"/>
      <c r="C31" s="182"/>
      <c r="D31" s="182"/>
      <c r="E31" s="182"/>
      <c r="F31" s="182">
        <f t="shared" si="0"/>
        <v>0</v>
      </c>
      <c r="G31" s="56"/>
      <c r="H31" s="431"/>
    </row>
    <row r="32" spans="1:8" s="242" customFormat="1" ht="22.5" customHeight="1">
      <c r="A32" s="181" t="s">
        <v>431</v>
      </c>
      <c r="B32" s="51"/>
      <c r="C32" s="182"/>
      <c r="D32" s="182"/>
      <c r="E32" s="182">
        <v>-6</v>
      </c>
      <c r="F32" s="182">
        <f t="shared" si="0"/>
        <v>-6</v>
      </c>
      <c r="G32" s="56"/>
      <c r="H32" s="431"/>
    </row>
    <row r="33" spans="1:8" s="242" customFormat="1" ht="22.5" customHeight="1">
      <c r="A33" s="181" t="s">
        <v>266</v>
      </c>
      <c r="B33" s="51"/>
      <c r="C33" s="182">
        <v>-1</v>
      </c>
      <c r="D33" s="182"/>
      <c r="E33" s="182">
        <v>-17</v>
      </c>
      <c r="F33" s="182">
        <f t="shared" si="0"/>
        <v>-17</v>
      </c>
      <c r="G33" s="56"/>
      <c r="H33" s="431"/>
    </row>
    <row r="34" spans="1:8" s="242" customFormat="1" ht="22.5" customHeight="1">
      <c r="A34" s="181" t="s">
        <v>379</v>
      </c>
      <c r="B34" s="51"/>
      <c r="C34" s="182">
        <v>-2</v>
      </c>
      <c r="D34" s="182"/>
      <c r="E34" s="182">
        <v>-3</v>
      </c>
      <c r="F34" s="182">
        <f t="shared" si="0"/>
        <v>-3</v>
      </c>
      <c r="G34" s="56"/>
      <c r="H34" s="431"/>
    </row>
    <row r="35" spans="1:8" s="250" customFormat="1" ht="31.5" customHeight="1">
      <c r="A35" s="50" t="s">
        <v>189</v>
      </c>
      <c r="B35" s="58">
        <v>1049</v>
      </c>
      <c r="C35" s="187">
        <f>SUM(C36:C46)</f>
        <v>-1576</v>
      </c>
      <c r="D35" s="187">
        <f t="shared" ref="D35:E35" si="2">SUM(D36:D46)</f>
        <v>-1590</v>
      </c>
      <c r="E35" s="187">
        <f t="shared" si="2"/>
        <v>-1579</v>
      </c>
      <c r="F35" s="187">
        <f t="shared" si="0"/>
        <v>11</v>
      </c>
      <c r="G35" s="52">
        <f t="shared" si="1"/>
        <v>99.308176100628927</v>
      </c>
      <c r="H35" s="431"/>
    </row>
    <row r="36" spans="1:8" s="250" customFormat="1" ht="22.5" customHeight="1">
      <c r="A36" s="183" t="s">
        <v>267</v>
      </c>
      <c r="B36" s="58"/>
      <c r="C36" s="182">
        <v>-25</v>
      </c>
      <c r="D36" s="182">
        <v>-18</v>
      </c>
      <c r="E36" s="182">
        <v>-36</v>
      </c>
      <c r="F36" s="182">
        <f t="shared" si="0"/>
        <v>-18</v>
      </c>
      <c r="G36" s="56">
        <f t="shared" si="1"/>
        <v>200</v>
      </c>
      <c r="H36" s="431"/>
    </row>
    <row r="37" spans="1:8" s="250" customFormat="1" ht="22.5" customHeight="1">
      <c r="A37" s="181" t="s">
        <v>268</v>
      </c>
      <c r="B37" s="58"/>
      <c r="C37" s="182">
        <v>-10</v>
      </c>
      <c r="D37" s="182">
        <v>-12</v>
      </c>
      <c r="E37" s="182">
        <v>-18</v>
      </c>
      <c r="F37" s="182">
        <f t="shared" si="0"/>
        <v>-6</v>
      </c>
      <c r="G37" s="56">
        <f t="shared" si="1"/>
        <v>150</v>
      </c>
      <c r="H37" s="431"/>
    </row>
    <row r="38" spans="1:8" s="250" customFormat="1" ht="22.5" customHeight="1">
      <c r="A38" s="181" t="s">
        <v>269</v>
      </c>
      <c r="B38" s="58"/>
      <c r="C38" s="182">
        <v>-10</v>
      </c>
      <c r="D38" s="182">
        <v>-12</v>
      </c>
      <c r="E38" s="182">
        <v>-15</v>
      </c>
      <c r="F38" s="182">
        <f t="shared" si="0"/>
        <v>-3</v>
      </c>
      <c r="G38" s="56">
        <f t="shared" si="1"/>
        <v>125</v>
      </c>
      <c r="H38" s="431"/>
    </row>
    <row r="39" spans="1:8" s="250" customFormat="1" ht="22.5" customHeight="1">
      <c r="A39" s="181" t="s">
        <v>302</v>
      </c>
      <c r="B39" s="58"/>
      <c r="C39" s="182">
        <v>-23</v>
      </c>
      <c r="D39" s="182">
        <v>-24</v>
      </c>
      <c r="E39" s="182">
        <v>-29</v>
      </c>
      <c r="F39" s="182">
        <f t="shared" si="0"/>
        <v>-5</v>
      </c>
      <c r="G39" s="56">
        <f t="shared" si="1"/>
        <v>120.83333333333333</v>
      </c>
      <c r="H39" s="431"/>
    </row>
    <row r="40" spans="1:8" s="250" customFormat="1" ht="22.5" customHeight="1">
      <c r="A40" s="181" t="s">
        <v>270</v>
      </c>
      <c r="B40" s="58"/>
      <c r="C40" s="182">
        <v>-153</v>
      </c>
      <c r="D40" s="182">
        <v>-162</v>
      </c>
      <c r="E40" s="182">
        <v>-144</v>
      </c>
      <c r="F40" s="182">
        <f t="shared" si="0"/>
        <v>18</v>
      </c>
      <c r="G40" s="56">
        <f t="shared" si="1"/>
        <v>88.888888888888886</v>
      </c>
      <c r="H40" s="431"/>
    </row>
    <row r="41" spans="1:8" s="250" customFormat="1" ht="22.5" customHeight="1">
      <c r="A41" s="181" t="s">
        <v>271</v>
      </c>
      <c r="B41" s="58"/>
      <c r="C41" s="182">
        <v>-665</v>
      </c>
      <c r="D41" s="182">
        <v>-699</v>
      </c>
      <c r="E41" s="182">
        <v>-791</v>
      </c>
      <c r="F41" s="182">
        <f t="shared" si="0"/>
        <v>-92</v>
      </c>
      <c r="G41" s="56">
        <f t="shared" si="1"/>
        <v>113.16165951359085</v>
      </c>
      <c r="H41" s="431"/>
    </row>
    <row r="42" spans="1:8" s="250" customFormat="1" ht="22.5" customHeight="1">
      <c r="A42" s="181" t="s">
        <v>298</v>
      </c>
      <c r="B42" s="58"/>
      <c r="C42" s="182">
        <v>-347</v>
      </c>
      <c r="D42" s="182">
        <v>-363</v>
      </c>
      <c r="E42" s="294">
        <v>-233</v>
      </c>
      <c r="F42" s="182">
        <f t="shared" si="0"/>
        <v>130</v>
      </c>
      <c r="G42" s="56">
        <f t="shared" si="1"/>
        <v>64.187327823691462</v>
      </c>
      <c r="H42" s="431"/>
    </row>
    <row r="43" spans="1:8" s="250" customFormat="1" ht="22.5" customHeight="1">
      <c r="A43" s="181" t="s">
        <v>377</v>
      </c>
      <c r="B43" s="58"/>
      <c r="C43" s="182">
        <v>-3</v>
      </c>
      <c r="D43" s="182"/>
      <c r="E43" s="182"/>
      <c r="F43" s="182">
        <f t="shared" si="0"/>
        <v>0</v>
      </c>
      <c r="G43" s="56"/>
      <c r="H43" s="431"/>
    </row>
    <row r="44" spans="1:8" s="250" customFormat="1" ht="22.5" customHeight="1">
      <c r="A44" s="181" t="s">
        <v>428</v>
      </c>
      <c r="B44" s="58"/>
      <c r="C44" s="182"/>
      <c r="D44" s="182"/>
      <c r="E44" s="182">
        <v>-9</v>
      </c>
      <c r="F44" s="182">
        <f t="shared" si="0"/>
        <v>-9</v>
      </c>
      <c r="G44" s="56"/>
      <c r="H44" s="431"/>
    </row>
    <row r="45" spans="1:8" s="250" customFormat="1" ht="22.5" customHeight="1">
      <c r="A45" s="181" t="s">
        <v>429</v>
      </c>
      <c r="B45" s="58"/>
      <c r="C45" s="182"/>
      <c r="D45" s="182"/>
      <c r="E45" s="182">
        <v>-10</v>
      </c>
      <c r="F45" s="182">
        <f t="shared" si="0"/>
        <v>-10</v>
      </c>
      <c r="G45" s="56"/>
      <c r="H45" s="431"/>
    </row>
    <row r="46" spans="1:8" s="250" customFormat="1" ht="22.5" customHeight="1">
      <c r="A46" s="184" t="s">
        <v>299</v>
      </c>
      <c r="B46" s="58"/>
      <c r="C46" s="182">
        <v>-340</v>
      </c>
      <c r="D46" s="182">
        <v>-300</v>
      </c>
      <c r="E46" s="182">
        <v>-294</v>
      </c>
      <c r="F46" s="182">
        <f t="shared" si="0"/>
        <v>6</v>
      </c>
      <c r="G46" s="56">
        <f t="shared" si="1"/>
        <v>98</v>
      </c>
      <c r="H46" s="431"/>
    </row>
    <row r="47" spans="1:8" s="250" customFormat="1" ht="15" hidden="1" customHeight="1">
      <c r="A47" s="60" t="s">
        <v>190</v>
      </c>
      <c r="B47" s="58">
        <v>1067</v>
      </c>
      <c r="C47" s="277"/>
      <c r="D47" s="277"/>
      <c r="E47" s="52"/>
      <c r="F47" s="187">
        <f t="shared" si="0"/>
        <v>0</v>
      </c>
      <c r="G47" s="52" t="e">
        <f t="shared" si="1"/>
        <v>#DIV/0!</v>
      </c>
      <c r="H47" s="431"/>
    </row>
    <row r="48" spans="1:8" s="250" customFormat="1" ht="18" hidden="1" customHeight="1">
      <c r="A48" s="60"/>
      <c r="B48" s="58"/>
      <c r="C48" s="277"/>
      <c r="D48" s="277"/>
      <c r="E48" s="52"/>
      <c r="F48" s="187">
        <f t="shared" si="0"/>
        <v>0</v>
      </c>
      <c r="G48" s="52" t="e">
        <f t="shared" si="1"/>
        <v>#DIV/0!</v>
      </c>
      <c r="H48" s="431"/>
    </row>
    <row r="49" spans="1:8" s="250" customFormat="1" ht="30" customHeight="1">
      <c r="A49" s="62" t="s">
        <v>125</v>
      </c>
      <c r="B49" s="58">
        <v>1073</v>
      </c>
      <c r="C49" s="187">
        <f>SUM(C50:C56)</f>
        <v>633</v>
      </c>
      <c r="D49" s="187">
        <f>SUM(D50:D56)</f>
        <v>0</v>
      </c>
      <c r="E49" s="187">
        <f>SUM(E50:E56)</f>
        <v>922</v>
      </c>
      <c r="F49" s="187">
        <f t="shared" si="0"/>
        <v>922</v>
      </c>
      <c r="G49" s="52"/>
      <c r="H49" s="431"/>
    </row>
    <row r="50" spans="1:8" s="250" customFormat="1" ht="25.5" hidden="1" customHeight="1">
      <c r="A50" s="184" t="s">
        <v>303</v>
      </c>
      <c r="B50" s="58"/>
      <c r="C50" s="182"/>
      <c r="D50" s="52"/>
      <c r="E50" s="204"/>
      <c r="F50" s="187">
        <f t="shared" si="0"/>
        <v>0</v>
      </c>
      <c r="G50" s="52"/>
      <c r="H50" s="431"/>
    </row>
    <row r="51" spans="1:8" s="250" customFormat="1" ht="25.5" hidden="1" customHeight="1">
      <c r="A51" s="185" t="s">
        <v>272</v>
      </c>
      <c r="B51" s="58"/>
      <c r="C51" s="182"/>
      <c r="D51" s="52"/>
      <c r="E51" s="204"/>
      <c r="F51" s="187">
        <f t="shared" si="0"/>
        <v>0</v>
      </c>
      <c r="G51" s="52"/>
      <c r="H51" s="431"/>
    </row>
    <row r="52" spans="1:8" s="250" customFormat="1" ht="21.75" customHeight="1">
      <c r="A52" s="185" t="s">
        <v>435</v>
      </c>
      <c r="B52" s="58"/>
      <c r="C52" s="182"/>
      <c r="D52" s="52"/>
      <c r="E52" s="204">
        <v>32</v>
      </c>
      <c r="F52" s="182">
        <f t="shared" si="0"/>
        <v>32</v>
      </c>
      <c r="G52" s="52"/>
      <c r="H52" s="431"/>
    </row>
    <row r="53" spans="1:8" s="250" customFormat="1" ht="21" customHeight="1">
      <c r="A53" s="185" t="s">
        <v>436</v>
      </c>
      <c r="B53" s="58"/>
      <c r="C53" s="182"/>
      <c r="D53" s="52"/>
      <c r="E53" s="204">
        <v>74</v>
      </c>
      <c r="F53" s="182">
        <f t="shared" si="0"/>
        <v>74</v>
      </c>
      <c r="G53" s="52"/>
      <c r="H53" s="431"/>
    </row>
    <row r="54" spans="1:8" s="250" customFormat="1" ht="21" customHeight="1">
      <c r="A54" s="185" t="s">
        <v>437</v>
      </c>
      <c r="B54" s="58"/>
      <c r="C54" s="182"/>
      <c r="D54" s="56"/>
      <c r="E54" s="204">
        <v>12</v>
      </c>
      <c r="F54" s="182">
        <f t="shared" si="0"/>
        <v>12</v>
      </c>
      <c r="G54" s="56"/>
      <c r="H54" s="431"/>
    </row>
    <row r="55" spans="1:8" s="250" customFormat="1" ht="18" hidden="1" customHeight="1">
      <c r="A55" s="186" t="s">
        <v>304</v>
      </c>
      <c r="B55" s="58"/>
      <c r="C55" s="182"/>
      <c r="D55" s="56"/>
      <c r="E55" s="204"/>
      <c r="F55" s="182">
        <f t="shared" si="0"/>
        <v>0</v>
      </c>
      <c r="G55" s="56"/>
      <c r="H55" s="431"/>
    </row>
    <row r="56" spans="1:8" s="242" customFormat="1" ht="21" customHeight="1">
      <c r="A56" s="186" t="s">
        <v>304</v>
      </c>
      <c r="B56" s="249"/>
      <c r="C56" s="182">
        <v>633</v>
      </c>
      <c r="D56" s="279"/>
      <c r="E56" s="190">
        <v>804</v>
      </c>
      <c r="F56" s="182">
        <f t="shared" si="0"/>
        <v>804</v>
      </c>
      <c r="G56" s="56"/>
      <c r="H56" s="431"/>
    </row>
    <row r="57" spans="1:8" s="250" customFormat="1" ht="31.5" customHeight="1">
      <c r="A57" s="50" t="s">
        <v>48</v>
      </c>
      <c r="B57" s="58">
        <v>1086</v>
      </c>
      <c r="C57" s="187">
        <f>SUM(C58:C63)</f>
        <v>-103</v>
      </c>
      <c r="D57" s="187">
        <f t="shared" ref="D57:E57" si="3">SUM(D58:D63)</f>
        <v>-27</v>
      </c>
      <c r="E57" s="187">
        <f t="shared" si="3"/>
        <v>-26</v>
      </c>
      <c r="F57" s="187">
        <f t="shared" si="0"/>
        <v>1</v>
      </c>
      <c r="G57" s="52">
        <f t="shared" si="1"/>
        <v>96.296296296296291</v>
      </c>
      <c r="H57" s="431"/>
    </row>
    <row r="58" spans="1:8" s="250" customFormat="1" ht="22.5" hidden="1" customHeight="1">
      <c r="A58" s="185" t="s">
        <v>305</v>
      </c>
      <c r="B58" s="58"/>
      <c r="C58" s="182"/>
      <c r="D58" s="52"/>
      <c r="E58" s="182"/>
      <c r="F58" s="187">
        <f t="shared" si="0"/>
        <v>0</v>
      </c>
      <c r="G58" s="52" t="e">
        <f t="shared" si="1"/>
        <v>#DIV/0!</v>
      </c>
      <c r="H58" s="431"/>
    </row>
    <row r="59" spans="1:8" s="250" customFormat="1" ht="22.5" hidden="1" customHeight="1">
      <c r="A59" s="185" t="s">
        <v>306</v>
      </c>
      <c r="B59" s="58"/>
      <c r="C59" s="182"/>
      <c r="D59" s="56"/>
      <c r="E59" s="294"/>
      <c r="F59" s="187">
        <f t="shared" si="0"/>
        <v>0</v>
      </c>
      <c r="G59" s="52" t="e">
        <f t="shared" si="1"/>
        <v>#DIV/0!</v>
      </c>
      <c r="H59" s="431"/>
    </row>
    <row r="60" spans="1:8" s="250" customFormat="1" ht="22.5" customHeight="1">
      <c r="A60" s="185" t="s">
        <v>438</v>
      </c>
      <c r="B60" s="58"/>
      <c r="C60" s="182"/>
      <c r="D60" s="56"/>
      <c r="E60" s="294">
        <v>-7</v>
      </c>
      <c r="F60" s="182">
        <f t="shared" si="0"/>
        <v>-7</v>
      </c>
      <c r="G60" s="52"/>
      <c r="H60" s="431"/>
    </row>
    <row r="61" spans="1:8" s="250" customFormat="1" ht="22.5" customHeight="1">
      <c r="A61" s="185" t="s">
        <v>380</v>
      </c>
      <c r="B61" s="58"/>
      <c r="C61" s="182">
        <v>-64</v>
      </c>
      <c r="D61" s="56"/>
      <c r="E61" s="294"/>
      <c r="F61" s="182">
        <f t="shared" si="0"/>
        <v>0</v>
      </c>
      <c r="G61" s="56"/>
      <c r="H61" s="431"/>
    </row>
    <row r="62" spans="1:8" s="250" customFormat="1" ht="22.5" customHeight="1">
      <c r="A62" s="184" t="s">
        <v>314</v>
      </c>
      <c r="B62" s="58"/>
      <c r="C62" s="182">
        <v>-26</v>
      </c>
      <c r="D62" s="182">
        <v>-27</v>
      </c>
      <c r="E62" s="294">
        <v>-17</v>
      </c>
      <c r="F62" s="182">
        <f t="shared" si="0"/>
        <v>10</v>
      </c>
      <c r="G62" s="56">
        <f t="shared" si="1"/>
        <v>62.962962962962962</v>
      </c>
      <c r="H62" s="431"/>
    </row>
    <row r="63" spans="1:8" s="250" customFormat="1" ht="22.5" customHeight="1">
      <c r="A63" s="185" t="s">
        <v>381</v>
      </c>
      <c r="B63" s="58"/>
      <c r="C63" s="182">
        <v>-13</v>
      </c>
      <c r="D63" s="182"/>
      <c r="E63" s="294">
        <v>-2</v>
      </c>
      <c r="F63" s="182">
        <f t="shared" si="0"/>
        <v>-2</v>
      </c>
      <c r="G63" s="56"/>
      <c r="H63" s="431"/>
    </row>
    <row r="64" spans="1:8" s="242" customFormat="1" ht="31.5" customHeight="1">
      <c r="A64" s="62" t="s">
        <v>127</v>
      </c>
      <c r="B64" s="58">
        <v>1152</v>
      </c>
      <c r="C64" s="251">
        <f>SUM(C65:C68)</f>
        <v>404</v>
      </c>
      <c r="D64" s="251">
        <f t="shared" ref="D64" si="4">SUM(D65:D67)</f>
        <v>405</v>
      </c>
      <c r="E64" s="251">
        <f>SUM(E65:E68)</f>
        <v>1015</v>
      </c>
      <c r="F64" s="187">
        <f t="shared" si="0"/>
        <v>610</v>
      </c>
      <c r="G64" s="52">
        <f t="shared" si="1"/>
        <v>250.61728395061729</v>
      </c>
      <c r="H64" s="431"/>
    </row>
    <row r="65" spans="1:8" s="242" customFormat="1" ht="22.5" customHeight="1">
      <c r="A65" s="184" t="s">
        <v>300</v>
      </c>
      <c r="B65" s="58"/>
      <c r="C65" s="182">
        <v>396</v>
      </c>
      <c r="D65" s="312">
        <v>396</v>
      </c>
      <c r="E65" s="206">
        <v>1007</v>
      </c>
      <c r="F65" s="182">
        <f t="shared" si="0"/>
        <v>611</v>
      </c>
      <c r="G65" s="56">
        <f t="shared" si="1"/>
        <v>254.29292929292927</v>
      </c>
      <c r="H65" s="431"/>
    </row>
    <row r="66" spans="1:8" s="242" customFormat="1" ht="22.5" customHeight="1">
      <c r="A66" s="184" t="s">
        <v>316</v>
      </c>
      <c r="B66" s="58"/>
      <c r="C66" s="182">
        <v>8</v>
      </c>
      <c r="D66" s="312">
        <v>9</v>
      </c>
      <c r="E66" s="206">
        <v>8</v>
      </c>
      <c r="F66" s="182">
        <f t="shared" si="0"/>
        <v>-1</v>
      </c>
      <c r="G66" s="56">
        <f t="shared" si="1"/>
        <v>88.888888888888886</v>
      </c>
      <c r="H66" s="431"/>
    </row>
    <row r="67" spans="1:8" s="242" customFormat="1" ht="23.25" hidden="1" customHeight="1">
      <c r="A67" s="184" t="s">
        <v>357</v>
      </c>
      <c r="B67" s="58"/>
      <c r="C67" s="182"/>
      <c r="D67" s="312"/>
      <c r="E67" s="206"/>
      <c r="F67" s="182">
        <f t="shared" si="0"/>
        <v>0</v>
      </c>
      <c r="G67" s="56"/>
      <c r="H67" s="431"/>
    </row>
    <row r="68" spans="1:8" s="242" customFormat="1" ht="23.25" hidden="1" customHeight="1">
      <c r="A68" s="184" t="s">
        <v>372</v>
      </c>
      <c r="B68" s="58"/>
      <c r="C68" s="182"/>
      <c r="D68" s="312"/>
      <c r="E68" s="206"/>
      <c r="F68" s="182">
        <f t="shared" si="0"/>
        <v>0</v>
      </c>
      <c r="G68" s="56"/>
      <c r="H68" s="431"/>
    </row>
    <row r="69" spans="1:8" s="242" customFormat="1" ht="31.5" customHeight="1">
      <c r="A69" s="252" t="s">
        <v>128</v>
      </c>
      <c r="B69" s="253">
        <v>1162</v>
      </c>
      <c r="C69" s="187">
        <f>SUM(C71:C72)</f>
        <v>-35</v>
      </c>
      <c r="D69" s="187">
        <f t="shared" ref="D69" si="5">SUM(D71:D74)</f>
        <v>-36</v>
      </c>
      <c r="E69" s="205">
        <f>SUM(E70:E72)</f>
        <v>-226</v>
      </c>
      <c r="F69" s="187">
        <f t="shared" si="0"/>
        <v>-190</v>
      </c>
      <c r="G69" s="52">
        <f t="shared" si="1"/>
        <v>627.77777777777771</v>
      </c>
      <c r="H69" s="431"/>
    </row>
    <row r="70" spans="1:8" s="242" customFormat="1" ht="24" customHeight="1">
      <c r="A70" s="458" t="s">
        <v>439</v>
      </c>
      <c r="B70" s="459"/>
      <c r="C70" s="182"/>
      <c r="D70" s="182"/>
      <c r="E70" s="312">
        <v>-190</v>
      </c>
      <c r="F70" s="182">
        <f t="shared" si="0"/>
        <v>-190</v>
      </c>
      <c r="G70" s="56"/>
      <c r="H70" s="431"/>
    </row>
    <row r="71" spans="1:8" s="242" customFormat="1" ht="23.25" customHeight="1">
      <c r="A71" s="185" t="s">
        <v>273</v>
      </c>
      <c r="B71" s="58"/>
      <c r="C71" s="182">
        <v>-34</v>
      </c>
      <c r="D71" s="182">
        <v>-36</v>
      </c>
      <c r="E71" s="206">
        <v>-36</v>
      </c>
      <c r="F71" s="182">
        <f t="shared" si="0"/>
        <v>0</v>
      </c>
      <c r="G71" s="56">
        <f t="shared" si="1"/>
        <v>100</v>
      </c>
      <c r="H71" s="431"/>
    </row>
    <row r="72" spans="1:8" s="242" customFormat="1" ht="23.25" customHeight="1">
      <c r="A72" s="185" t="s">
        <v>382</v>
      </c>
      <c r="B72" s="58"/>
      <c r="C72" s="182">
        <v>-1</v>
      </c>
      <c r="D72" s="280"/>
      <c r="E72" s="206"/>
      <c r="F72" s="182">
        <f t="shared" si="0"/>
        <v>0</v>
      </c>
      <c r="G72" s="56"/>
    </row>
    <row r="73" spans="1:8" s="242" customFormat="1" ht="53.25" customHeight="1">
      <c r="A73" s="223"/>
      <c r="B73" s="224"/>
      <c r="C73" s="225"/>
      <c r="D73" s="226"/>
      <c r="E73" s="227"/>
      <c r="F73" s="254"/>
      <c r="G73" s="254"/>
    </row>
    <row r="74" spans="1:8" s="234" customFormat="1" ht="24.75" customHeight="1">
      <c r="A74" s="230" t="s">
        <v>289</v>
      </c>
      <c r="B74" s="231"/>
      <c r="C74" s="478" t="s">
        <v>291</v>
      </c>
      <c r="D74" s="478"/>
      <c r="E74" s="232"/>
      <c r="F74" s="476" t="s">
        <v>356</v>
      </c>
      <c r="G74" s="476"/>
      <c r="H74" s="233"/>
    </row>
    <row r="75" spans="1:8" s="241" customFormat="1" ht="13.2">
      <c r="A75" s="238" t="s">
        <v>179</v>
      </c>
      <c r="B75" s="239"/>
      <c r="C75" s="479" t="s">
        <v>184</v>
      </c>
      <c r="D75" s="479"/>
      <c r="E75" s="239"/>
      <c r="F75" s="475" t="s">
        <v>115</v>
      </c>
      <c r="G75" s="475"/>
      <c r="H75" s="240"/>
    </row>
    <row r="76" spans="1:8">
      <c r="A76" s="28"/>
      <c r="B76" s="29"/>
      <c r="C76" s="29"/>
      <c r="D76" s="30"/>
      <c r="E76" s="31"/>
      <c r="F76" s="31"/>
      <c r="G76" s="31"/>
    </row>
    <row r="77" spans="1:8">
      <c r="A77" s="28"/>
      <c r="B77" s="29"/>
      <c r="C77" s="29"/>
      <c r="D77" s="30"/>
      <c r="E77" s="31"/>
      <c r="F77" s="31"/>
      <c r="G77" s="31"/>
    </row>
    <row r="78" spans="1:8">
      <c r="A78" s="28"/>
      <c r="B78" s="29"/>
      <c r="C78" s="29"/>
      <c r="D78" s="30"/>
      <c r="E78" s="31"/>
      <c r="F78" s="31"/>
      <c r="G78" s="31"/>
    </row>
    <row r="79" spans="1:8">
      <c r="A79" s="28"/>
      <c r="B79" s="29"/>
      <c r="C79" s="29"/>
      <c r="D79" s="30"/>
      <c r="E79" s="31"/>
      <c r="F79" s="31"/>
      <c r="G79" s="31"/>
    </row>
    <row r="80" spans="1:8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B89" s="29"/>
      <c r="C89" s="29"/>
      <c r="D89" s="30"/>
      <c r="E89" s="31"/>
      <c r="F89" s="31"/>
      <c r="G89" s="31"/>
    </row>
    <row r="90" spans="1:7">
      <c r="A90" s="28"/>
      <c r="B90" s="29"/>
      <c r="C90" s="29"/>
      <c r="D90" s="30"/>
      <c r="E90" s="31"/>
      <c r="F90" s="31"/>
      <c r="G90" s="31"/>
    </row>
    <row r="91" spans="1:7">
      <c r="A91" s="28"/>
      <c r="B91" s="29"/>
      <c r="C91" s="29"/>
      <c r="D91" s="30"/>
      <c r="E91" s="31"/>
      <c r="F91" s="31"/>
      <c r="G91" s="31"/>
    </row>
    <row r="92" spans="1:7">
      <c r="A92" s="28"/>
      <c r="B92" s="29"/>
      <c r="C92" s="29"/>
      <c r="D92" s="30"/>
      <c r="E92" s="31"/>
      <c r="F92" s="31"/>
      <c r="G92" s="31"/>
    </row>
    <row r="93" spans="1:7">
      <c r="A93" s="28"/>
      <c r="B93" s="29"/>
      <c r="C93" s="29"/>
      <c r="D93" s="30"/>
      <c r="E93" s="31"/>
      <c r="F93" s="31"/>
      <c r="G93" s="31"/>
    </row>
    <row r="94" spans="1:7">
      <c r="A94" s="28"/>
      <c r="B94" s="29"/>
      <c r="C94" s="29"/>
      <c r="D94" s="30"/>
      <c r="E94" s="31"/>
      <c r="F94" s="31"/>
      <c r="G94" s="31"/>
    </row>
    <row r="95" spans="1:7">
      <c r="A95" s="28"/>
      <c r="B95" s="29"/>
      <c r="C95" s="29"/>
      <c r="D95" s="30"/>
      <c r="E95" s="31"/>
      <c r="F95" s="31"/>
      <c r="G95" s="31"/>
    </row>
    <row r="96" spans="1:7">
      <c r="A96" s="28"/>
      <c r="B96" s="29"/>
      <c r="C96" s="29"/>
      <c r="D96" s="30"/>
      <c r="E96" s="31"/>
      <c r="F96" s="31"/>
      <c r="G96" s="31"/>
    </row>
    <row r="97" spans="1:7">
      <c r="A97" s="28"/>
      <c r="B97" s="29"/>
      <c r="C97" s="29"/>
      <c r="D97" s="30"/>
      <c r="E97" s="31"/>
      <c r="F97" s="31"/>
      <c r="G97" s="31"/>
    </row>
    <row r="98" spans="1:7">
      <c r="A98" s="28"/>
      <c r="B98" s="29"/>
      <c r="C98" s="29"/>
      <c r="D98" s="30"/>
      <c r="E98" s="31"/>
      <c r="F98" s="31"/>
      <c r="G98" s="31"/>
    </row>
    <row r="99" spans="1:7">
      <c r="A99" s="28"/>
      <c r="B99" s="29"/>
      <c r="C99" s="29"/>
      <c r="D99" s="30"/>
      <c r="E99" s="31"/>
      <c r="F99" s="31"/>
      <c r="G99" s="31"/>
    </row>
    <row r="100" spans="1:7">
      <c r="A100" s="28"/>
      <c r="B100" s="29"/>
      <c r="C100" s="29"/>
      <c r="D100" s="30"/>
      <c r="E100" s="31"/>
      <c r="F100" s="31"/>
      <c r="G100" s="31"/>
    </row>
    <row r="101" spans="1:7">
      <c r="A101" s="28"/>
      <c r="B101" s="29"/>
      <c r="C101" s="29"/>
      <c r="D101" s="30"/>
      <c r="E101" s="31"/>
      <c r="F101" s="31"/>
      <c r="G101" s="31"/>
    </row>
    <row r="102" spans="1:7">
      <c r="A102" s="28"/>
      <c r="B102" s="29"/>
      <c r="C102" s="29"/>
      <c r="D102" s="30"/>
      <c r="E102" s="31"/>
      <c r="F102" s="31"/>
      <c r="G102" s="31"/>
    </row>
    <row r="103" spans="1:7">
      <c r="A103" s="28"/>
      <c r="B103" s="29"/>
      <c r="C103" s="29"/>
      <c r="D103" s="30"/>
      <c r="E103" s="31"/>
      <c r="F103" s="31"/>
      <c r="G103" s="31"/>
    </row>
    <row r="104" spans="1:7">
      <c r="A104" s="28"/>
      <c r="B104" s="29"/>
      <c r="C104" s="29"/>
      <c r="D104" s="30"/>
      <c r="E104" s="31"/>
      <c r="F104" s="31"/>
      <c r="G104" s="31"/>
    </row>
    <row r="105" spans="1:7">
      <c r="A105" s="28"/>
      <c r="B105" s="29"/>
      <c r="C105" s="29"/>
      <c r="D105" s="30"/>
      <c r="E105" s="31"/>
      <c r="F105" s="31"/>
      <c r="G105" s="31"/>
    </row>
    <row r="106" spans="1:7">
      <c r="A106" s="28"/>
      <c r="B106" s="29"/>
      <c r="C106" s="29"/>
      <c r="D106" s="30"/>
      <c r="E106" s="31"/>
      <c r="F106" s="31"/>
      <c r="G106" s="31"/>
    </row>
    <row r="107" spans="1:7">
      <c r="A107" s="28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  <c r="D112" s="32"/>
      <c r="E112" s="33"/>
      <c r="F112" s="33"/>
      <c r="G112" s="33"/>
    </row>
    <row r="113" spans="1:7">
      <c r="A113" s="5"/>
      <c r="D113" s="32"/>
      <c r="E113" s="33"/>
      <c r="F113" s="33"/>
      <c r="G113" s="33"/>
    </row>
    <row r="114" spans="1:7">
      <c r="A114" s="5"/>
      <c r="D114" s="32"/>
      <c r="E114" s="33"/>
      <c r="F114" s="33"/>
      <c r="G114" s="33"/>
    </row>
    <row r="115" spans="1:7">
      <c r="A115" s="5"/>
      <c r="D115" s="32"/>
      <c r="E115" s="33"/>
      <c r="F115" s="33"/>
      <c r="G115" s="33"/>
    </row>
    <row r="116" spans="1:7">
      <c r="A116" s="5"/>
      <c r="D116" s="32"/>
      <c r="E116" s="33"/>
      <c r="F116" s="33"/>
      <c r="G116" s="33"/>
    </row>
    <row r="117" spans="1:7">
      <c r="A117" s="5"/>
      <c r="D117" s="32"/>
      <c r="E117" s="33"/>
      <c r="F117" s="33"/>
      <c r="G117" s="33"/>
    </row>
    <row r="118" spans="1:7">
      <c r="A118" s="5"/>
      <c r="D118" s="32"/>
      <c r="E118" s="33"/>
      <c r="F118" s="33"/>
      <c r="G118" s="33"/>
    </row>
    <row r="119" spans="1:7">
      <c r="A119" s="5"/>
      <c r="D119" s="32"/>
      <c r="E119" s="33"/>
      <c r="F119" s="33"/>
      <c r="G119" s="33"/>
    </row>
    <row r="120" spans="1:7">
      <c r="A120" s="5"/>
      <c r="D120" s="32"/>
      <c r="E120" s="33"/>
      <c r="F120" s="33"/>
      <c r="G120" s="33"/>
    </row>
    <row r="121" spans="1:7">
      <c r="A121" s="5"/>
      <c r="D121" s="32"/>
      <c r="E121" s="33"/>
      <c r="F121" s="33"/>
      <c r="G121" s="33"/>
    </row>
    <row r="122" spans="1:7">
      <c r="A122" s="5"/>
      <c r="D122" s="32"/>
      <c r="E122" s="33"/>
      <c r="F122" s="33"/>
      <c r="G122" s="33"/>
    </row>
    <row r="123" spans="1:7">
      <c r="A123" s="5"/>
      <c r="D123" s="32"/>
      <c r="E123" s="33"/>
      <c r="F123" s="33"/>
      <c r="G123" s="33"/>
    </row>
    <row r="124" spans="1:7">
      <c r="A124" s="5"/>
      <c r="D124" s="32"/>
      <c r="E124" s="33"/>
      <c r="F124" s="33"/>
      <c r="G124" s="33"/>
    </row>
    <row r="125" spans="1:7">
      <c r="A125" s="5"/>
      <c r="D125" s="32"/>
      <c r="E125" s="33"/>
      <c r="F125" s="33"/>
      <c r="G125" s="33"/>
    </row>
    <row r="126" spans="1:7">
      <c r="A126" s="5"/>
      <c r="D126" s="32"/>
      <c r="E126" s="33"/>
      <c r="F126" s="33"/>
      <c r="G126" s="33"/>
    </row>
    <row r="127" spans="1:7">
      <c r="A127" s="5"/>
      <c r="D127" s="32"/>
      <c r="E127" s="33"/>
      <c r="F127" s="33"/>
      <c r="G127" s="33"/>
    </row>
    <row r="128" spans="1:7">
      <c r="A128" s="5"/>
      <c r="D128" s="32"/>
      <c r="E128" s="33"/>
      <c r="F128" s="33"/>
      <c r="G128" s="33"/>
    </row>
    <row r="129" spans="1:7">
      <c r="A129" s="5"/>
      <c r="D129" s="32"/>
      <c r="E129" s="33"/>
      <c r="F129" s="33"/>
      <c r="G129" s="33"/>
    </row>
    <row r="130" spans="1:7">
      <c r="A130" s="5"/>
    </row>
    <row r="131" spans="1:7">
      <c r="A131" s="6"/>
    </row>
    <row r="132" spans="1:7">
      <c r="A132" s="6"/>
    </row>
    <row r="133" spans="1:7">
      <c r="A133" s="6"/>
    </row>
    <row r="134" spans="1:7">
      <c r="A134" s="6"/>
    </row>
    <row r="135" spans="1:7">
      <c r="A135" s="6"/>
    </row>
    <row r="136" spans="1:7">
      <c r="A136" s="6"/>
    </row>
    <row r="137" spans="1:7">
      <c r="A137" s="6"/>
    </row>
    <row r="138" spans="1:7">
      <c r="A138" s="6"/>
    </row>
    <row r="139" spans="1:7">
      <c r="A139" s="6"/>
    </row>
    <row r="140" spans="1:7">
      <c r="A140" s="6"/>
    </row>
    <row r="141" spans="1:7">
      <c r="A141" s="6"/>
    </row>
    <row r="142" spans="1:7">
      <c r="A142" s="6"/>
    </row>
    <row r="143" spans="1:7">
      <c r="A143" s="6"/>
    </row>
    <row r="144" spans="1:7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</sheetData>
  <sheetProtection algorithmName="SHA-512" hashValue="7EUOl8hka8suej0yFVWlAag4EMv9oWrbAoXxYVhiXE9hlOMZiVWdAtbbmprKf2Uc5nNwmKx2/hGcYg1aSZ4Lxg==" saltValue="YW+PUz3NpugaN6sGieM1JA==" spinCount="100000" sheet="1" objects="1" scenarios="1" selectLockedCells="1" selectUnlockedCells="1"/>
  <mergeCells count="5">
    <mergeCell ref="F75:G75"/>
    <mergeCell ref="F74:G74"/>
    <mergeCell ref="A2:G2"/>
    <mergeCell ref="C74:D74"/>
    <mergeCell ref="C75:D75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34" activePane="bottomRight" state="frozen"/>
      <selection pane="topRight" activeCell="C1" sqref="C1"/>
      <selection pane="bottomLeft" activeCell="A5" sqref="A5"/>
      <selection pane="bottomRight" activeCell="A28" sqref="A28:XFD28"/>
    </sheetView>
  </sheetViews>
  <sheetFormatPr defaultColWidth="9.109375" defaultRowHeight="18"/>
  <cols>
    <col min="1" max="1" width="82.88671875" style="92" customWidth="1"/>
    <col min="2" max="2" width="15.33203125" style="93" customWidth="1"/>
    <col min="3" max="6" width="18.6640625" style="93" customWidth="1"/>
    <col min="7" max="7" width="17.44140625" style="93" customWidth="1"/>
    <col min="8" max="8" width="15" style="93" customWidth="1"/>
    <col min="9" max="9" width="14.109375" style="92" customWidth="1"/>
    <col min="10" max="10" width="9.5546875" style="92" customWidth="1"/>
    <col min="11" max="16384" width="9.109375" style="92"/>
  </cols>
  <sheetData>
    <row r="1" spans="1:8">
      <c r="H1" s="94" t="s">
        <v>170</v>
      </c>
    </row>
    <row r="2" spans="1:8" ht="22.8">
      <c r="A2" s="480" t="s">
        <v>74</v>
      </c>
      <c r="B2" s="480"/>
      <c r="C2" s="480"/>
      <c r="D2" s="480"/>
      <c r="E2" s="480"/>
      <c r="F2" s="480"/>
      <c r="G2" s="480"/>
      <c r="H2" s="480"/>
    </row>
    <row r="3" spans="1:8">
      <c r="A3" s="486" t="s">
        <v>228</v>
      </c>
      <c r="B3" s="486"/>
      <c r="C3" s="486"/>
      <c r="D3" s="486"/>
      <c r="E3" s="486"/>
      <c r="F3" s="486"/>
      <c r="G3" s="486"/>
      <c r="H3" s="486"/>
    </row>
    <row r="4" spans="1:8" ht="52.5" customHeight="1">
      <c r="A4" s="487" t="s">
        <v>102</v>
      </c>
      <c r="B4" s="488" t="s">
        <v>7</v>
      </c>
      <c r="C4" s="489" t="s">
        <v>163</v>
      </c>
      <c r="D4" s="489"/>
      <c r="E4" s="487" t="s">
        <v>400</v>
      </c>
      <c r="F4" s="487"/>
      <c r="G4" s="487"/>
      <c r="H4" s="487"/>
    </row>
    <row r="5" spans="1:8" ht="58.5" customHeight="1">
      <c r="A5" s="487"/>
      <c r="B5" s="488"/>
      <c r="C5" s="452" t="s">
        <v>374</v>
      </c>
      <c r="D5" s="452" t="s">
        <v>399</v>
      </c>
      <c r="E5" s="95" t="s">
        <v>96</v>
      </c>
      <c r="F5" s="95" t="s">
        <v>92</v>
      </c>
      <c r="G5" s="96" t="s">
        <v>99</v>
      </c>
      <c r="H5" s="96" t="s">
        <v>100</v>
      </c>
    </row>
    <row r="6" spans="1:8" ht="24.75" customHeight="1">
      <c r="A6" s="97">
        <v>1</v>
      </c>
      <c r="B6" s="98">
        <v>2</v>
      </c>
      <c r="C6" s="97">
        <v>3</v>
      </c>
      <c r="D6" s="98">
        <v>4</v>
      </c>
      <c r="E6" s="97">
        <v>5</v>
      </c>
      <c r="F6" s="98">
        <v>6</v>
      </c>
      <c r="G6" s="97">
        <v>7</v>
      </c>
      <c r="H6" s="98">
        <v>8</v>
      </c>
    </row>
    <row r="7" spans="1:8" ht="33" customHeight="1">
      <c r="A7" s="483" t="s">
        <v>73</v>
      </c>
      <c r="B7" s="483"/>
      <c r="C7" s="483"/>
      <c r="D7" s="483"/>
      <c r="E7" s="483"/>
      <c r="F7" s="483"/>
      <c r="G7" s="483"/>
      <c r="H7" s="483"/>
    </row>
    <row r="8" spans="1:8" ht="42.75" customHeight="1">
      <c r="A8" s="99" t="s">
        <v>36</v>
      </c>
      <c r="B8" s="100">
        <v>2000</v>
      </c>
      <c r="C8" s="101">
        <v>3603</v>
      </c>
      <c r="D8" s="101">
        <f>F8</f>
        <v>8808</v>
      </c>
      <c r="E8" s="101">
        <v>12473</v>
      </c>
      <c r="F8" s="101">
        <v>8808</v>
      </c>
      <c r="G8" s="101" t="s">
        <v>16</v>
      </c>
      <c r="H8" s="102" t="s">
        <v>16</v>
      </c>
    </row>
    <row r="9" spans="1:8" ht="36">
      <c r="A9" s="103" t="s">
        <v>129</v>
      </c>
      <c r="B9" s="104">
        <v>2010</v>
      </c>
      <c r="C9" s="105">
        <f>SUM(C10:C10)</f>
        <v>-841</v>
      </c>
      <c r="D9" s="105">
        <f>SUM(D10:D10)</f>
        <v>-537</v>
      </c>
      <c r="E9" s="105">
        <f t="shared" ref="E9" si="0">SUM(E10:E10)</f>
        <v>-431</v>
      </c>
      <c r="F9" s="105">
        <f>F10</f>
        <v>-537</v>
      </c>
      <c r="G9" s="105">
        <f t="shared" ref="G9:G10" si="1">F9-E9</f>
        <v>-106</v>
      </c>
      <c r="H9" s="106">
        <f t="shared" ref="H9:H10" si="2">(F9/E9)*100</f>
        <v>124.5939675174014</v>
      </c>
    </row>
    <row r="10" spans="1:8" ht="39.75" customHeight="1">
      <c r="A10" s="107" t="s">
        <v>224</v>
      </c>
      <c r="B10" s="104">
        <v>2011</v>
      </c>
      <c r="C10" s="105">
        <v>-841</v>
      </c>
      <c r="D10" s="105">
        <f>F10</f>
        <v>-537</v>
      </c>
      <c r="E10" s="105">
        <v>-431</v>
      </c>
      <c r="F10" s="105">
        <v>-537</v>
      </c>
      <c r="G10" s="105">
        <f t="shared" si="1"/>
        <v>-106</v>
      </c>
      <c r="H10" s="106">
        <f t="shared" si="2"/>
        <v>124.5939675174014</v>
      </c>
    </row>
    <row r="11" spans="1:8" ht="31.5" customHeight="1">
      <c r="A11" s="107" t="s">
        <v>79</v>
      </c>
      <c r="B11" s="104">
        <v>2020</v>
      </c>
      <c r="C11" s="105"/>
      <c r="D11" s="105"/>
      <c r="E11" s="105"/>
      <c r="F11" s="105"/>
      <c r="G11" s="105"/>
      <c r="H11" s="106"/>
    </row>
    <row r="12" spans="1:8" ht="31.5" customHeight="1">
      <c r="A12" s="107" t="s">
        <v>42</v>
      </c>
      <c r="B12" s="104">
        <v>2030</v>
      </c>
      <c r="C12" s="105" t="s">
        <v>119</v>
      </c>
      <c r="D12" s="105" t="s">
        <v>119</v>
      </c>
      <c r="E12" s="105" t="s">
        <v>119</v>
      </c>
      <c r="F12" s="105" t="s">
        <v>119</v>
      </c>
      <c r="G12" s="105"/>
      <c r="H12" s="106"/>
    </row>
    <row r="13" spans="1:8" ht="31.5" customHeight="1">
      <c r="A13" s="107" t="s">
        <v>70</v>
      </c>
      <c r="B13" s="104">
        <v>2031</v>
      </c>
      <c r="C13" s="105" t="s">
        <v>119</v>
      </c>
      <c r="D13" s="105" t="s">
        <v>119</v>
      </c>
      <c r="E13" s="105" t="s">
        <v>119</v>
      </c>
      <c r="F13" s="105" t="s">
        <v>119</v>
      </c>
      <c r="G13" s="105"/>
      <c r="H13" s="106"/>
    </row>
    <row r="14" spans="1:8" ht="31.5" customHeight="1">
      <c r="A14" s="107" t="s">
        <v>13</v>
      </c>
      <c r="B14" s="104">
        <v>2040</v>
      </c>
      <c r="C14" s="105" t="s">
        <v>119</v>
      </c>
      <c r="D14" s="105" t="s">
        <v>119</v>
      </c>
      <c r="E14" s="105" t="s">
        <v>119</v>
      </c>
      <c r="F14" s="105" t="s">
        <v>119</v>
      </c>
      <c r="G14" s="105"/>
      <c r="H14" s="106"/>
    </row>
    <row r="15" spans="1:8" ht="31.5" customHeight="1">
      <c r="A15" s="107" t="s">
        <v>63</v>
      </c>
      <c r="B15" s="104">
        <v>2050</v>
      </c>
      <c r="C15" s="105" t="s">
        <v>119</v>
      </c>
      <c r="D15" s="105" t="s">
        <v>119</v>
      </c>
      <c r="E15" s="105" t="s">
        <v>119</v>
      </c>
      <c r="F15" s="105" t="s">
        <v>119</v>
      </c>
      <c r="G15" s="105"/>
      <c r="H15" s="106"/>
    </row>
    <row r="16" spans="1:8" ht="31.5" customHeight="1">
      <c r="A16" s="107" t="s">
        <v>64</v>
      </c>
      <c r="B16" s="104">
        <v>2060</v>
      </c>
      <c r="C16" s="105" t="s">
        <v>119</v>
      </c>
      <c r="D16" s="105" t="s">
        <v>119</v>
      </c>
      <c r="E16" s="105" t="s">
        <v>119</v>
      </c>
      <c r="F16" s="105" t="s">
        <v>119</v>
      </c>
      <c r="G16" s="105"/>
      <c r="H16" s="106"/>
    </row>
    <row r="17" spans="1:9" ht="45.75" customHeight="1">
      <c r="A17" s="99" t="s">
        <v>37</v>
      </c>
      <c r="B17" s="100">
        <v>2070</v>
      </c>
      <c r="C17" s="101">
        <f>SUM(C8,C9,C11,C12,C14,C15,C16)+'I. Фін результат'!C79</f>
        <v>11171</v>
      </c>
      <c r="D17" s="101">
        <f>SUM(D8,D9,D11,D12,D14,D15,D16)+'I. Фін результат'!D79</f>
        <v>13639</v>
      </c>
      <c r="E17" s="101">
        <f>SUM(E8,E9,E11,E12,E14,E15,E16)+'I. Фін результат'!E79</f>
        <v>16351</v>
      </c>
      <c r="F17" s="101">
        <f>SUM(F8,F9,F11,F12,F14,F15,F16)+'I. Фін результат'!F79</f>
        <v>13639</v>
      </c>
      <c r="G17" s="101" t="s">
        <v>16</v>
      </c>
      <c r="H17" s="102" t="s">
        <v>16</v>
      </c>
    </row>
    <row r="18" spans="1:9" ht="30.75" customHeight="1">
      <c r="A18" s="483" t="s">
        <v>174</v>
      </c>
      <c r="B18" s="483"/>
      <c r="C18" s="483"/>
      <c r="D18" s="483"/>
      <c r="E18" s="483"/>
      <c r="F18" s="483"/>
      <c r="G18" s="483"/>
      <c r="H18" s="483"/>
    </row>
    <row r="19" spans="1:9" ht="44.25" customHeight="1">
      <c r="A19" s="99" t="s">
        <v>175</v>
      </c>
      <c r="B19" s="100">
        <v>2110</v>
      </c>
      <c r="C19" s="101">
        <f>SUM(C20:C26)</f>
        <v>12237</v>
      </c>
      <c r="D19" s="101">
        <f>SUM(D20:D26)</f>
        <v>15016</v>
      </c>
      <c r="E19" s="101">
        <f>SUM(E20:E26)</f>
        <v>12690</v>
      </c>
      <c r="F19" s="101">
        <f>SUM(F20:F26)</f>
        <v>15016</v>
      </c>
      <c r="G19" s="101">
        <f>F19-E19</f>
        <v>2326</v>
      </c>
      <c r="H19" s="102">
        <f>(F19/E19)*100</f>
        <v>118.32939322301024</v>
      </c>
    </row>
    <row r="20" spans="1:9" ht="33" customHeight="1">
      <c r="A20" s="107" t="s">
        <v>143</v>
      </c>
      <c r="B20" s="104">
        <v>2111</v>
      </c>
      <c r="C20" s="105">
        <v>11692</v>
      </c>
      <c r="D20" s="105">
        <f>F20</f>
        <v>12982</v>
      </c>
      <c r="E20" s="105">
        <v>10800</v>
      </c>
      <c r="F20" s="105">
        <v>12982</v>
      </c>
      <c r="G20" s="105">
        <f t="shared" ref="G20:G43" si="3">F20-E20</f>
        <v>2182</v>
      </c>
      <c r="H20" s="106">
        <f t="shared" ref="H20:H43" si="4">(F20/E20)*100</f>
        <v>120.2037037037037</v>
      </c>
      <c r="I20" s="432"/>
    </row>
    <row r="21" spans="1:9" ht="45.75" customHeight="1">
      <c r="A21" s="107" t="s">
        <v>144</v>
      </c>
      <c r="B21" s="104">
        <v>2112</v>
      </c>
      <c r="C21" s="105" t="s">
        <v>119</v>
      </c>
      <c r="D21" s="105" t="s">
        <v>119</v>
      </c>
      <c r="E21" s="105" t="s">
        <v>119</v>
      </c>
      <c r="F21" s="105" t="s">
        <v>119</v>
      </c>
      <c r="G21" s="105"/>
      <c r="H21" s="106"/>
      <c r="I21" s="432"/>
    </row>
    <row r="22" spans="1:9" ht="25.5" customHeight="1">
      <c r="A22" s="107" t="s">
        <v>51</v>
      </c>
      <c r="B22" s="104">
        <v>2113</v>
      </c>
      <c r="C22" s="105"/>
      <c r="D22" s="105"/>
      <c r="E22" s="105"/>
      <c r="F22" s="105"/>
      <c r="G22" s="105"/>
      <c r="H22" s="106"/>
      <c r="I22" s="432"/>
    </row>
    <row r="23" spans="1:9" ht="25.5" customHeight="1">
      <c r="A23" s="107" t="s">
        <v>56</v>
      </c>
      <c r="B23" s="104">
        <v>2114</v>
      </c>
      <c r="C23" s="105"/>
      <c r="D23" s="105"/>
      <c r="E23" s="105"/>
      <c r="F23" s="105"/>
      <c r="G23" s="105"/>
      <c r="H23" s="106"/>
      <c r="I23" s="432"/>
    </row>
    <row r="24" spans="1:9" ht="25.5" customHeight="1">
      <c r="A24" s="107" t="s">
        <v>152</v>
      </c>
      <c r="B24" s="104">
        <v>2115</v>
      </c>
      <c r="C24" s="105"/>
      <c r="D24" s="105"/>
      <c r="E24" s="105"/>
      <c r="F24" s="105"/>
      <c r="G24" s="105"/>
      <c r="H24" s="106"/>
      <c r="I24" s="432"/>
    </row>
    <row r="25" spans="1:9" ht="25.5" customHeight="1">
      <c r="A25" s="107" t="s">
        <v>182</v>
      </c>
      <c r="B25" s="104">
        <v>2116</v>
      </c>
      <c r="C25" s="105">
        <v>545</v>
      </c>
      <c r="D25" s="105">
        <f>F25</f>
        <v>2034</v>
      </c>
      <c r="E25" s="105">
        <v>1890</v>
      </c>
      <c r="F25" s="105">
        <v>2034</v>
      </c>
      <c r="G25" s="105">
        <f t="shared" si="3"/>
        <v>144</v>
      </c>
      <c r="H25" s="106">
        <f t="shared" si="4"/>
        <v>107.61904761904762</v>
      </c>
      <c r="I25" s="432"/>
    </row>
    <row r="26" spans="1:9" ht="29.25" customHeight="1">
      <c r="A26" s="107" t="s">
        <v>145</v>
      </c>
      <c r="B26" s="104">
        <v>2117</v>
      </c>
      <c r="C26" s="105"/>
      <c r="D26" s="105"/>
      <c r="E26" s="105"/>
      <c r="F26" s="105"/>
      <c r="G26" s="105"/>
      <c r="H26" s="106"/>
      <c r="I26" s="432"/>
    </row>
    <row r="27" spans="1:9" ht="44.25" customHeight="1">
      <c r="A27" s="99" t="s">
        <v>185</v>
      </c>
      <c r="B27" s="108">
        <v>2120</v>
      </c>
      <c r="C27" s="101">
        <f>SUM(C28:C35)</f>
        <v>8699</v>
      </c>
      <c r="D27" s="101">
        <f t="shared" ref="D27" si="5">SUM(D28:D35)</f>
        <v>9200</v>
      </c>
      <c r="E27" s="101">
        <f t="shared" ref="E27:F27" si="6">SUM(E28:E35)</f>
        <v>8325</v>
      </c>
      <c r="F27" s="101">
        <f t="shared" si="6"/>
        <v>9200</v>
      </c>
      <c r="G27" s="101">
        <f t="shared" si="3"/>
        <v>875</v>
      </c>
      <c r="H27" s="102">
        <f t="shared" si="4"/>
        <v>110.5105105105105</v>
      </c>
      <c r="I27" s="432"/>
    </row>
    <row r="28" spans="1:9" ht="27" customHeight="1">
      <c r="A28" s="103" t="s">
        <v>130</v>
      </c>
      <c r="B28" s="109">
        <v>2121</v>
      </c>
      <c r="C28" s="105">
        <v>1175</v>
      </c>
      <c r="D28" s="105">
        <f>F28</f>
        <v>1189</v>
      </c>
      <c r="E28" s="105">
        <v>946</v>
      </c>
      <c r="F28" s="105">
        <v>1189</v>
      </c>
      <c r="G28" s="105">
        <f t="shared" ref="G28" si="7">F28-E28</f>
        <v>243</v>
      </c>
      <c r="H28" s="106">
        <f t="shared" ref="H28" si="8">(F28/E28)*100</f>
        <v>125.68710359408033</v>
      </c>
      <c r="I28" s="432"/>
    </row>
    <row r="29" spans="1:9" ht="25.5" customHeight="1">
      <c r="A29" s="107" t="s">
        <v>50</v>
      </c>
      <c r="B29" s="104">
        <v>2122</v>
      </c>
      <c r="C29" s="105">
        <v>6539</v>
      </c>
      <c r="D29" s="105">
        <f>F29</f>
        <v>7312</v>
      </c>
      <c r="E29" s="105">
        <v>6804</v>
      </c>
      <c r="F29" s="105">
        <v>7312</v>
      </c>
      <c r="G29" s="105">
        <f t="shared" si="3"/>
        <v>508</v>
      </c>
      <c r="H29" s="106">
        <f t="shared" si="4"/>
        <v>107.46619635508526</v>
      </c>
      <c r="I29" s="432"/>
    </row>
    <row r="30" spans="1:9" ht="25.5" customHeight="1">
      <c r="A30" s="107" t="s">
        <v>51</v>
      </c>
      <c r="B30" s="104">
        <v>2123</v>
      </c>
      <c r="C30" s="105"/>
      <c r="D30" s="105"/>
      <c r="E30" s="105">
        <v>0</v>
      </c>
      <c r="F30" s="105"/>
      <c r="G30" s="105"/>
      <c r="H30" s="106"/>
      <c r="I30" s="432"/>
    </row>
    <row r="31" spans="1:9" ht="25.5" customHeight="1">
      <c r="A31" s="107" t="s">
        <v>146</v>
      </c>
      <c r="B31" s="104">
        <v>2124</v>
      </c>
      <c r="C31" s="105">
        <v>144</v>
      </c>
      <c r="D31" s="105">
        <f>F31</f>
        <v>162</v>
      </c>
      <c r="E31" s="105">
        <v>144</v>
      </c>
      <c r="F31" s="105">
        <f>-'Розшифровка фінрезультати'!E8</f>
        <v>162</v>
      </c>
      <c r="G31" s="105">
        <f t="shared" si="3"/>
        <v>18</v>
      </c>
      <c r="H31" s="106">
        <f t="shared" si="4"/>
        <v>112.5</v>
      </c>
      <c r="I31" s="432"/>
    </row>
    <row r="32" spans="1:9" ht="25.5" customHeight="1">
      <c r="A32" s="107" t="s">
        <v>147</v>
      </c>
      <c r="B32" s="104">
        <v>2125</v>
      </c>
      <c r="C32" s="105"/>
      <c r="D32" s="105"/>
      <c r="E32" s="105">
        <v>0</v>
      </c>
      <c r="F32" s="105"/>
      <c r="G32" s="105"/>
      <c r="H32" s="106"/>
      <c r="I32" s="432"/>
    </row>
    <row r="33" spans="1:9" ht="59.25" customHeight="1">
      <c r="A33" s="107" t="s">
        <v>225</v>
      </c>
      <c r="B33" s="104">
        <v>2126</v>
      </c>
      <c r="C33" s="105">
        <v>841</v>
      </c>
      <c r="D33" s="105">
        <f>F33</f>
        <v>537</v>
      </c>
      <c r="E33" s="105">
        <f>-E10</f>
        <v>431</v>
      </c>
      <c r="F33" s="105">
        <f>-F10</f>
        <v>537</v>
      </c>
      <c r="G33" s="105">
        <f t="shared" ref="G33" si="9">F33-E33</f>
        <v>106</v>
      </c>
      <c r="H33" s="106">
        <f t="shared" ref="H33" si="10">(F33/E33)*100</f>
        <v>124.5939675174014</v>
      </c>
      <c r="I33" s="432"/>
    </row>
    <row r="34" spans="1:9" ht="25.5" customHeight="1">
      <c r="A34" s="107" t="s">
        <v>152</v>
      </c>
      <c r="B34" s="104">
        <v>2127</v>
      </c>
      <c r="C34" s="105"/>
      <c r="D34" s="105"/>
      <c r="E34" s="105"/>
      <c r="F34" s="105"/>
      <c r="G34" s="105"/>
      <c r="H34" s="106"/>
      <c r="I34" s="432"/>
    </row>
    <row r="35" spans="1:9" ht="25.5" customHeight="1">
      <c r="A35" s="107" t="s">
        <v>145</v>
      </c>
      <c r="B35" s="104">
        <v>2128</v>
      </c>
      <c r="C35" s="105"/>
      <c r="D35" s="105"/>
      <c r="E35" s="105"/>
      <c r="F35" s="105"/>
      <c r="G35" s="105"/>
      <c r="H35" s="106"/>
      <c r="I35" s="432"/>
    </row>
    <row r="36" spans="1:9" ht="39.75" customHeight="1">
      <c r="A36" s="99" t="s">
        <v>200</v>
      </c>
      <c r="B36" s="108">
        <v>2130</v>
      </c>
      <c r="C36" s="101">
        <f>SUM(C37:C39)</f>
        <v>11732</v>
      </c>
      <c r="D36" s="101">
        <f>SUM(D37:D39)</f>
        <v>12711</v>
      </c>
      <c r="E36" s="101">
        <f>SUM(E37:E39)</f>
        <v>12546</v>
      </c>
      <c r="F36" s="101">
        <f>SUM(F37:F39)</f>
        <v>12711</v>
      </c>
      <c r="G36" s="101">
        <f t="shared" si="3"/>
        <v>165</v>
      </c>
      <c r="H36" s="102">
        <f t="shared" si="4"/>
        <v>101.31516021042563</v>
      </c>
      <c r="I36" s="432"/>
    </row>
    <row r="37" spans="1:9" ht="25.5" customHeight="1">
      <c r="A37" s="107" t="s">
        <v>148</v>
      </c>
      <c r="B37" s="104">
        <v>2131</v>
      </c>
      <c r="C37" s="105"/>
      <c r="D37" s="105"/>
      <c r="E37" s="105"/>
      <c r="F37" s="105"/>
      <c r="G37" s="105"/>
      <c r="H37" s="106"/>
      <c r="I37" s="432"/>
    </row>
    <row r="38" spans="1:9" ht="25.5" customHeight="1">
      <c r="A38" s="107" t="s">
        <v>149</v>
      </c>
      <c r="B38" s="104">
        <v>2132</v>
      </c>
      <c r="C38" s="105">
        <v>7503</v>
      </c>
      <c r="D38" s="105">
        <f>F38</f>
        <v>8402</v>
      </c>
      <c r="E38" s="105">
        <v>8316</v>
      </c>
      <c r="F38" s="105">
        <v>8402</v>
      </c>
      <c r="G38" s="105">
        <f t="shared" si="3"/>
        <v>86</v>
      </c>
      <c r="H38" s="106">
        <f t="shared" si="4"/>
        <v>101.03415103415104</v>
      </c>
      <c r="I38" s="432"/>
    </row>
    <row r="39" spans="1:9" ht="25.5" customHeight="1">
      <c r="A39" s="107" t="s">
        <v>261</v>
      </c>
      <c r="B39" s="104">
        <v>2133</v>
      </c>
      <c r="C39" s="105">
        <v>4229</v>
      </c>
      <c r="D39" s="105">
        <f>F39</f>
        <v>4309</v>
      </c>
      <c r="E39" s="105">
        <v>4230</v>
      </c>
      <c r="F39" s="105">
        <f>-'Розшифровка фінрезультати'!E7</f>
        <v>4309</v>
      </c>
      <c r="G39" s="105">
        <f t="shared" si="3"/>
        <v>79</v>
      </c>
      <c r="H39" s="106">
        <f t="shared" si="4"/>
        <v>101.86761229314421</v>
      </c>
      <c r="I39" s="432"/>
    </row>
    <row r="40" spans="1:9" ht="34.5" customHeight="1">
      <c r="A40" s="99" t="s">
        <v>150</v>
      </c>
      <c r="B40" s="108">
        <v>2140</v>
      </c>
      <c r="C40" s="101">
        <f>SUM(C41:C42)</f>
        <v>0</v>
      </c>
      <c r="D40" s="101">
        <f>SUM(D41:D42)</f>
        <v>0</v>
      </c>
      <c r="E40" s="101">
        <v>0</v>
      </c>
      <c r="F40" s="101">
        <f>SUM(F41:F42)</f>
        <v>0</v>
      </c>
      <c r="G40" s="105"/>
      <c r="H40" s="106"/>
    </row>
    <row r="41" spans="1:9" ht="48" customHeight="1">
      <c r="A41" s="103" t="s">
        <v>71</v>
      </c>
      <c r="B41" s="109">
        <v>2141</v>
      </c>
      <c r="C41" s="105"/>
      <c r="D41" s="105"/>
      <c r="E41" s="105"/>
      <c r="F41" s="105" t="s">
        <v>281</v>
      </c>
      <c r="G41" s="105"/>
      <c r="H41" s="106"/>
    </row>
    <row r="42" spans="1:9" ht="32.25" customHeight="1">
      <c r="A42" s="107" t="s">
        <v>226</v>
      </c>
      <c r="B42" s="104">
        <v>2142</v>
      </c>
      <c r="C42" s="105"/>
      <c r="D42" s="105"/>
      <c r="E42" s="105"/>
      <c r="F42" s="105"/>
      <c r="G42" s="105"/>
      <c r="H42" s="106"/>
    </row>
    <row r="43" spans="1:9" ht="34.5" customHeight="1">
      <c r="A43" s="99" t="s">
        <v>167</v>
      </c>
      <c r="B43" s="108">
        <v>2200</v>
      </c>
      <c r="C43" s="101">
        <f>SUM(C19,C27,C36,C40)</f>
        <v>32668</v>
      </c>
      <c r="D43" s="101">
        <f>SUM(D19,D27,D36,D40)</f>
        <v>36927</v>
      </c>
      <c r="E43" s="101">
        <f>SUM(E19,E27,E36,E40)</f>
        <v>33561</v>
      </c>
      <c r="F43" s="101">
        <f>SUM(F19,F27,F36,F40)</f>
        <v>36927</v>
      </c>
      <c r="G43" s="101">
        <f t="shared" si="3"/>
        <v>3366</v>
      </c>
      <c r="H43" s="102">
        <f t="shared" si="4"/>
        <v>110.02949852507375</v>
      </c>
    </row>
    <row r="44" spans="1:9" s="112" customFormat="1">
      <c r="A44" s="110"/>
      <c r="B44" s="111"/>
      <c r="C44" s="111"/>
      <c r="D44" s="111"/>
      <c r="E44" s="111"/>
      <c r="F44" s="111"/>
      <c r="G44" s="111"/>
      <c r="H44" s="111"/>
    </row>
    <row r="45" spans="1:9" s="112" customFormat="1">
      <c r="A45" s="110"/>
      <c r="B45" s="111"/>
      <c r="C45" s="111"/>
      <c r="D45" s="111"/>
      <c r="E45" s="111"/>
      <c r="F45" s="111"/>
      <c r="G45" s="111"/>
      <c r="H45" s="111"/>
    </row>
    <row r="46" spans="1:9" s="112" customFormat="1">
      <c r="A46" s="110"/>
      <c r="B46" s="111"/>
      <c r="C46" s="111"/>
      <c r="D46" s="111"/>
      <c r="E46" s="111"/>
      <c r="F46" s="111"/>
      <c r="G46" s="111"/>
      <c r="H46" s="111"/>
    </row>
    <row r="47" spans="1:9" s="258" customFormat="1" ht="27.75" customHeight="1">
      <c r="A47" s="255" t="s">
        <v>289</v>
      </c>
      <c r="B47" s="256"/>
      <c r="C47" s="484" t="s">
        <v>90</v>
      </c>
      <c r="D47" s="484"/>
      <c r="E47" s="257"/>
      <c r="F47" s="485" t="s">
        <v>356</v>
      </c>
      <c r="G47" s="485"/>
      <c r="H47" s="485"/>
    </row>
    <row r="48" spans="1:9" s="222" customFormat="1" ht="15.6">
      <c r="A48" s="220" t="s">
        <v>179</v>
      </c>
      <c r="B48" s="221"/>
      <c r="C48" s="481" t="s">
        <v>184</v>
      </c>
      <c r="D48" s="481"/>
      <c r="E48" s="221"/>
      <c r="F48" s="482" t="s">
        <v>183</v>
      </c>
      <c r="G48" s="482"/>
      <c r="H48" s="482"/>
    </row>
    <row r="49" spans="1:10" s="93" customFormat="1">
      <c r="A49" s="113"/>
      <c r="B49" s="111"/>
      <c r="C49" s="111"/>
      <c r="D49" s="111"/>
      <c r="E49" s="111"/>
      <c r="F49" s="111"/>
      <c r="G49" s="111"/>
      <c r="H49" s="111"/>
      <c r="I49" s="92"/>
      <c r="J49" s="92"/>
    </row>
    <row r="50" spans="1:10" s="93" customFormat="1">
      <c r="A50" s="113"/>
      <c r="B50" s="111"/>
      <c r="C50" s="111"/>
      <c r="D50" s="111"/>
      <c r="E50" s="111"/>
      <c r="F50" s="111"/>
      <c r="G50" s="111"/>
      <c r="H50" s="111"/>
      <c r="I50" s="92"/>
      <c r="J50" s="92"/>
    </row>
    <row r="51" spans="1:10" s="93" customFormat="1">
      <c r="A51" s="113"/>
      <c r="B51" s="111"/>
      <c r="C51" s="111"/>
      <c r="D51" s="111"/>
      <c r="E51" s="111"/>
      <c r="F51" s="111"/>
      <c r="G51" s="111"/>
      <c r="H51" s="111"/>
      <c r="I51" s="92"/>
      <c r="J51" s="92"/>
    </row>
    <row r="52" spans="1:10" s="93" customFormat="1">
      <c r="A52" s="113"/>
      <c r="B52" s="111"/>
      <c r="C52" s="111"/>
      <c r="D52" s="111"/>
      <c r="E52" s="111"/>
      <c r="F52" s="111"/>
      <c r="G52" s="111"/>
      <c r="H52" s="111"/>
      <c r="I52" s="92"/>
      <c r="J52" s="92"/>
    </row>
    <row r="53" spans="1:10" s="93" customFormat="1">
      <c r="A53" s="113"/>
      <c r="B53" s="111"/>
      <c r="C53" s="111"/>
      <c r="D53" s="111"/>
      <c r="E53" s="111"/>
      <c r="F53" s="111"/>
      <c r="G53" s="111"/>
      <c r="H53" s="111"/>
      <c r="I53" s="92"/>
      <c r="J53" s="92"/>
    </row>
    <row r="54" spans="1:10" s="93" customFormat="1">
      <c r="A54" s="113"/>
      <c r="B54" s="111"/>
      <c r="C54" s="111"/>
      <c r="D54" s="111"/>
      <c r="E54" s="111"/>
      <c r="F54" s="111"/>
      <c r="G54" s="111"/>
      <c r="H54" s="111"/>
      <c r="I54" s="92"/>
      <c r="J54" s="92"/>
    </row>
    <row r="55" spans="1:10" s="93" customFormat="1">
      <c r="A55" s="113"/>
      <c r="B55" s="111"/>
      <c r="C55" s="111"/>
      <c r="D55" s="111"/>
      <c r="E55" s="111"/>
      <c r="F55" s="111"/>
      <c r="G55" s="111"/>
      <c r="H55" s="111"/>
      <c r="I55" s="92"/>
      <c r="J55" s="92"/>
    </row>
    <row r="56" spans="1:10" s="93" customFormat="1">
      <c r="A56" s="113"/>
      <c r="B56" s="111"/>
      <c r="C56" s="111"/>
      <c r="D56" s="111"/>
      <c r="E56" s="111"/>
      <c r="F56" s="111"/>
      <c r="G56" s="111"/>
      <c r="H56" s="111"/>
      <c r="I56" s="92"/>
      <c r="J56" s="92"/>
    </row>
    <row r="57" spans="1:10" s="93" customFormat="1">
      <c r="A57" s="113"/>
      <c r="B57" s="111"/>
      <c r="C57" s="111"/>
      <c r="D57" s="111"/>
      <c r="E57" s="111"/>
      <c r="F57" s="111"/>
      <c r="G57" s="111"/>
      <c r="H57" s="111"/>
      <c r="I57" s="92"/>
      <c r="J57" s="92"/>
    </row>
    <row r="58" spans="1:10" s="93" customFormat="1">
      <c r="A58" s="113"/>
      <c r="B58" s="111"/>
      <c r="C58" s="111"/>
      <c r="D58" s="111"/>
      <c r="E58" s="111"/>
      <c r="F58" s="111"/>
      <c r="G58" s="111"/>
      <c r="H58" s="111"/>
      <c r="I58" s="92"/>
      <c r="J58" s="92"/>
    </row>
    <row r="59" spans="1:10" s="93" customFormat="1">
      <c r="A59" s="113"/>
      <c r="B59" s="111"/>
      <c r="C59" s="111"/>
      <c r="D59" s="111"/>
      <c r="E59" s="111"/>
      <c r="F59" s="111"/>
      <c r="G59" s="111"/>
      <c r="H59" s="111"/>
      <c r="I59" s="92"/>
      <c r="J59" s="92"/>
    </row>
    <row r="60" spans="1:10" s="93" customFormat="1">
      <c r="A60" s="113"/>
      <c r="B60" s="111"/>
      <c r="C60" s="111"/>
      <c r="D60" s="111"/>
      <c r="E60" s="111"/>
      <c r="F60" s="111"/>
      <c r="G60" s="111"/>
      <c r="H60" s="111"/>
      <c r="I60" s="92"/>
      <c r="J60" s="92"/>
    </row>
    <row r="61" spans="1:10" s="93" customFormat="1">
      <c r="A61" s="113"/>
      <c r="B61" s="111"/>
      <c r="C61" s="111"/>
      <c r="D61" s="111"/>
      <c r="E61" s="111"/>
      <c r="F61" s="111"/>
      <c r="G61" s="111"/>
      <c r="H61" s="111"/>
      <c r="I61" s="92"/>
      <c r="J61" s="92"/>
    </row>
    <row r="62" spans="1:10" s="93" customFormat="1">
      <c r="A62" s="113"/>
      <c r="B62" s="111"/>
      <c r="C62" s="111"/>
      <c r="D62" s="111"/>
      <c r="E62" s="111"/>
      <c r="F62" s="111"/>
      <c r="G62" s="111"/>
      <c r="H62" s="111"/>
      <c r="I62" s="92"/>
      <c r="J62" s="92"/>
    </row>
    <row r="63" spans="1:10" s="93" customFormat="1">
      <c r="A63" s="113"/>
      <c r="B63" s="111"/>
      <c r="C63" s="111"/>
      <c r="D63" s="111"/>
      <c r="E63" s="111"/>
      <c r="F63" s="111"/>
      <c r="G63" s="111"/>
      <c r="H63" s="111"/>
      <c r="I63" s="92"/>
      <c r="J63" s="92"/>
    </row>
    <row r="64" spans="1:10" s="93" customFormat="1">
      <c r="A64" s="113"/>
      <c r="B64" s="111"/>
      <c r="C64" s="111"/>
      <c r="D64" s="111"/>
      <c r="E64" s="111"/>
      <c r="F64" s="111"/>
      <c r="G64" s="111"/>
      <c r="H64" s="111"/>
      <c r="I64" s="92"/>
      <c r="J64" s="92"/>
    </row>
    <row r="65" spans="1:10" s="93" customFormat="1">
      <c r="A65" s="113"/>
      <c r="B65" s="111"/>
      <c r="C65" s="111"/>
      <c r="D65" s="111"/>
      <c r="E65" s="111"/>
      <c r="F65" s="111"/>
      <c r="G65" s="111"/>
      <c r="H65" s="111"/>
      <c r="I65" s="92"/>
      <c r="J65" s="92"/>
    </row>
    <row r="66" spans="1:10" s="93" customFormat="1">
      <c r="A66" s="113"/>
      <c r="B66" s="111"/>
      <c r="C66" s="111"/>
      <c r="D66" s="111"/>
      <c r="E66" s="111"/>
      <c r="F66" s="111"/>
      <c r="G66" s="111"/>
      <c r="H66" s="111"/>
      <c r="I66" s="92"/>
      <c r="J66" s="92"/>
    </row>
    <row r="67" spans="1:10" s="93" customFormat="1">
      <c r="A67" s="113"/>
      <c r="B67" s="111"/>
      <c r="C67" s="111"/>
      <c r="D67" s="111"/>
      <c r="E67" s="111"/>
      <c r="F67" s="111"/>
      <c r="G67" s="111"/>
      <c r="H67" s="111"/>
      <c r="I67" s="92"/>
      <c r="J67" s="92"/>
    </row>
    <row r="68" spans="1:10" s="93" customFormat="1">
      <c r="A68" s="113"/>
      <c r="B68" s="111"/>
      <c r="C68" s="111"/>
      <c r="D68" s="111"/>
      <c r="E68" s="111"/>
      <c r="F68" s="111"/>
      <c r="G68" s="111"/>
      <c r="H68" s="111"/>
      <c r="I68" s="92"/>
      <c r="J68" s="92"/>
    </row>
    <row r="69" spans="1:10" s="93" customFormat="1">
      <c r="A69" s="113"/>
      <c r="B69" s="111"/>
      <c r="C69" s="111"/>
      <c r="D69" s="111"/>
      <c r="E69" s="111"/>
      <c r="F69" s="111"/>
      <c r="G69" s="111"/>
      <c r="H69" s="111"/>
      <c r="I69" s="92"/>
      <c r="J69" s="92"/>
    </row>
    <row r="70" spans="1:10" s="93" customFormat="1">
      <c r="A70" s="113"/>
      <c r="B70" s="111"/>
      <c r="C70" s="111"/>
      <c r="D70" s="111"/>
      <c r="E70" s="111"/>
      <c r="F70" s="111"/>
      <c r="G70" s="111"/>
      <c r="H70" s="111"/>
      <c r="I70" s="92"/>
      <c r="J70" s="92"/>
    </row>
    <row r="71" spans="1:10" s="93" customFormat="1">
      <c r="A71" s="113"/>
      <c r="B71" s="111"/>
      <c r="C71" s="111"/>
      <c r="D71" s="111"/>
      <c r="E71" s="111"/>
      <c r="F71" s="111"/>
      <c r="G71" s="111"/>
      <c r="H71" s="111"/>
      <c r="I71" s="92"/>
      <c r="J71" s="92"/>
    </row>
    <row r="72" spans="1:10" s="93" customFormat="1">
      <c r="A72" s="113"/>
      <c r="B72" s="111"/>
      <c r="C72" s="111"/>
      <c r="D72" s="111"/>
      <c r="E72" s="111"/>
      <c r="F72" s="111"/>
      <c r="G72" s="111"/>
      <c r="H72" s="111"/>
      <c r="I72" s="92"/>
      <c r="J72" s="92"/>
    </row>
    <row r="73" spans="1:10" s="93" customFormat="1">
      <c r="A73" s="113"/>
      <c r="B73" s="111"/>
      <c r="C73" s="111"/>
      <c r="D73" s="111"/>
      <c r="E73" s="111"/>
      <c r="F73" s="111"/>
      <c r="G73" s="111"/>
      <c r="H73" s="111"/>
      <c r="I73" s="92"/>
      <c r="J73" s="92"/>
    </row>
    <row r="74" spans="1:10" s="93" customFormat="1">
      <c r="A74" s="113"/>
      <c r="B74" s="111"/>
      <c r="C74" s="111"/>
      <c r="D74" s="111"/>
      <c r="E74" s="111"/>
      <c r="F74" s="111"/>
      <c r="G74" s="111"/>
      <c r="H74" s="111"/>
      <c r="I74" s="92"/>
      <c r="J74" s="92"/>
    </row>
    <row r="75" spans="1:10" s="93" customFormat="1">
      <c r="A75" s="113"/>
      <c r="B75" s="111"/>
      <c r="C75" s="111"/>
      <c r="D75" s="111"/>
      <c r="E75" s="111"/>
      <c r="F75" s="111"/>
      <c r="G75" s="111"/>
      <c r="H75" s="111"/>
      <c r="I75" s="92"/>
      <c r="J75" s="92"/>
    </row>
    <row r="76" spans="1:10" s="93" customFormat="1">
      <c r="A76" s="113"/>
      <c r="B76" s="111"/>
      <c r="C76" s="111"/>
      <c r="D76" s="111"/>
      <c r="E76" s="111"/>
      <c r="F76" s="111"/>
      <c r="G76" s="111"/>
      <c r="H76" s="111"/>
      <c r="I76" s="92"/>
      <c r="J76" s="92"/>
    </row>
    <row r="77" spans="1:10" s="93" customFormat="1">
      <c r="A77" s="113"/>
      <c r="B77" s="111"/>
      <c r="C77" s="111"/>
      <c r="D77" s="111"/>
      <c r="E77" s="111"/>
      <c r="F77" s="111"/>
      <c r="G77" s="111"/>
      <c r="H77" s="111"/>
      <c r="I77" s="92"/>
      <c r="J77" s="92"/>
    </row>
    <row r="78" spans="1:10" s="93" customFormat="1">
      <c r="A78" s="113"/>
      <c r="B78" s="111"/>
      <c r="C78" s="111"/>
      <c r="D78" s="111"/>
      <c r="E78" s="111"/>
      <c r="F78" s="111"/>
      <c r="G78" s="111"/>
      <c r="H78" s="111"/>
      <c r="I78" s="92"/>
      <c r="J78" s="92"/>
    </row>
    <row r="79" spans="1:10" s="93" customFormat="1">
      <c r="A79" s="113"/>
      <c r="B79" s="111"/>
      <c r="C79" s="111"/>
      <c r="D79" s="111"/>
      <c r="E79" s="111"/>
      <c r="F79" s="111"/>
      <c r="G79" s="111"/>
      <c r="H79" s="111"/>
      <c r="I79" s="92"/>
      <c r="J79" s="92"/>
    </row>
    <row r="80" spans="1:10" s="93" customFormat="1">
      <c r="A80" s="113"/>
      <c r="B80" s="111"/>
      <c r="C80" s="111"/>
      <c r="D80" s="111"/>
      <c r="E80" s="111"/>
      <c r="F80" s="111"/>
      <c r="G80" s="111"/>
      <c r="H80" s="111"/>
      <c r="I80" s="92"/>
      <c r="J80" s="92"/>
    </row>
    <row r="81" spans="1:10" s="93" customFormat="1">
      <c r="A81" s="113"/>
      <c r="B81" s="111"/>
      <c r="C81" s="111"/>
      <c r="D81" s="111"/>
      <c r="E81" s="111"/>
      <c r="F81" s="111"/>
      <c r="G81" s="111"/>
      <c r="H81" s="111"/>
      <c r="I81" s="92"/>
      <c r="J81" s="92"/>
    </row>
    <row r="82" spans="1:10" s="93" customFormat="1">
      <c r="A82" s="113"/>
      <c r="B82" s="111"/>
      <c r="C82" s="111"/>
      <c r="D82" s="111"/>
      <c r="E82" s="111"/>
      <c r="F82" s="111"/>
      <c r="G82" s="111"/>
      <c r="H82" s="111"/>
      <c r="I82" s="92"/>
      <c r="J82" s="92"/>
    </row>
    <row r="83" spans="1:10" s="93" customFormat="1">
      <c r="A83" s="113"/>
      <c r="B83" s="111"/>
      <c r="C83" s="111"/>
      <c r="D83" s="111"/>
      <c r="E83" s="111"/>
      <c r="F83" s="111"/>
      <c r="G83" s="111"/>
      <c r="H83" s="111"/>
      <c r="I83" s="92"/>
      <c r="J83" s="92"/>
    </row>
    <row r="84" spans="1:10" s="93" customFormat="1">
      <c r="A84" s="113"/>
      <c r="B84" s="111"/>
      <c r="C84" s="111"/>
      <c r="D84" s="111"/>
      <c r="E84" s="111"/>
      <c r="F84" s="111"/>
      <c r="G84" s="111"/>
      <c r="H84" s="111"/>
      <c r="I84" s="92"/>
      <c r="J84" s="92"/>
    </row>
    <row r="85" spans="1:10" s="93" customFormat="1">
      <c r="A85" s="113"/>
      <c r="B85" s="111"/>
      <c r="C85" s="111"/>
      <c r="D85" s="111"/>
      <c r="E85" s="111"/>
      <c r="F85" s="111"/>
      <c r="G85" s="111"/>
      <c r="H85" s="111"/>
      <c r="I85" s="92"/>
      <c r="J85" s="92"/>
    </row>
    <row r="86" spans="1:10" s="93" customFormat="1">
      <c r="A86" s="113"/>
      <c r="B86" s="111"/>
      <c r="C86" s="111"/>
      <c r="D86" s="111"/>
      <c r="E86" s="111"/>
      <c r="F86" s="111"/>
      <c r="G86" s="111"/>
      <c r="H86" s="111"/>
      <c r="I86" s="92"/>
      <c r="J86" s="92"/>
    </row>
    <row r="87" spans="1:10" s="93" customFormat="1">
      <c r="A87" s="113"/>
      <c r="B87" s="111"/>
      <c r="C87" s="111"/>
      <c r="D87" s="111"/>
      <c r="E87" s="111"/>
      <c r="F87" s="111"/>
      <c r="G87" s="111"/>
      <c r="H87" s="111"/>
      <c r="I87" s="92"/>
      <c r="J87" s="92"/>
    </row>
    <row r="88" spans="1:10" s="93" customFormat="1">
      <c r="A88" s="113"/>
      <c r="B88" s="111"/>
      <c r="C88" s="111"/>
      <c r="D88" s="111"/>
      <c r="E88" s="111"/>
      <c r="F88" s="111"/>
      <c r="G88" s="111"/>
      <c r="H88" s="111"/>
      <c r="I88" s="92"/>
      <c r="J88" s="92"/>
    </row>
    <row r="89" spans="1:10" s="93" customFormat="1">
      <c r="A89" s="113"/>
      <c r="B89" s="111"/>
      <c r="C89" s="111"/>
      <c r="D89" s="111"/>
      <c r="E89" s="111"/>
      <c r="F89" s="111"/>
      <c r="G89" s="111"/>
      <c r="H89" s="111"/>
      <c r="I89" s="92"/>
      <c r="J89" s="92"/>
    </row>
    <row r="90" spans="1:10" s="93" customFormat="1">
      <c r="A90" s="113"/>
      <c r="B90" s="111"/>
      <c r="C90" s="111"/>
      <c r="D90" s="111"/>
      <c r="E90" s="111"/>
      <c r="F90" s="111"/>
      <c r="G90" s="111"/>
      <c r="H90" s="111"/>
      <c r="I90" s="92"/>
      <c r="J90" s="92"/>
    </row>
    <row r="91" spans="1:10" s="93" customFormat="1">
      <c r="A91" s="113"/>
      <c r="B91" s="111"/>
      <c r="C91" s="111"/>
      <c r="D91" s="111"/>
      <c r="E91" s="111"/>
      <c r="F91" s="111"/>
      <c r="G91" s="111"/>
      <c r="H91" s="111"/>
      <c r="I91" s="92"/>
      <c r="J91" s="92"/>
    </row>
    <row r="92" spans="1:10" s="93" customFormat="1">
      <c r="A92" s="113"/>
      <c r="B92" s="111"/>
      <c r="C92" s="111"/>
      <c r="D92" s="111"/>
      <c r="E92" s="111"/>
      <c r="F92" s="111"/>
      <c r="G92" s="111"/>
      <c r="H92" s="111"/>
      <c r="I92" s="92"/>
      <c r="J92" s="92"/>
    </row>
    <row r="93" spans="1:10" s="93" customFormat="1">
      <c r="A93" s="113"/>
      <c r="B93" s="111"/>
      <c r="C93" s="111"/>
      <c r="D93" s="111"/>
      <c r="E93" s="111"/>
      <c r="F93" s="111"/>
      <c r="G93" s="111"/>
      <c r="H93" s="111"/>
      <c r="I93" s="92"/>
      <c r="J93" s="92"/>
    </row>
    <row r="94" spans="1:10" s="93" customFormat="1">
      <c r="A94" s="113"/>
      <c r="B94" s="111"/>
      <c r="C94" s="111"/>
      <c r="D94" s="111"/>
      <c r="E94" s="111"/>
      <c r="F94" s="111"/>
      <c r="G94" s="111"/>
      <c r="H94" s="111"/>
      <c r="I94" s="92"/>
      <c r="J94" s="92"/>
    </row>
    <row r="95" spans="1:10" s="93" customFormat="1">
      <c r="A95" s="113"/>
      <c r="B95" s="111"/>
      <c r="C95" s="111"/>
      <c r="D95" s="111"/>
      <c r="E95" s="111"/>
      <c r="F95" s="111"/>
      <c r="G95" s="111"/>
      <c r="H95" s="111"/>
      <c r="I95" s="92"/>
      <c r="J95" s="92"/>
    </row>
    <row r="96" spans="1:10" s="93" customFormat="1">
      <c r="A96" s="113"/>
      <c r="B96" s="111"/>
      <c r="C96" s="111"/>
      <c r="D96" s="111"/>
      <c r="E96" s="111"/>
      <c r="F96" s="111"/>
      <c r="G96" s="111"/>
      <c r="H96" s="111"/>
      <c r="I96" s="92"/>
      <c r="J96" s="92"/>
    </row>
    <row r="97" spans="1:10" s="93" customFormat="1">
      <c r="A97" s="113"/>
      <c r="B97" s="111"/>
      <c r="C97" s="111"/>
      <c r="D97" s="111"/>
      <c r="E97" s="111"/>
      <c r="F97" s="111"/>
      <c r="G97" s="111"/>
      <c r="H97" s="111"/>
      <c r="I97" s="92"/>
      <c r="J97" s="92"/>
    </row>
    <row r="98" spans="1:10" s="93" customFormat="1">
      <c r="A98" s="113"/>
      <c r="B98" s="111"/>
      <c r="C98" s="111"/>
      <c r="D98" s="111"/>
      <c r="E98" s="111"/>
      <c r="F98" s="111"/>
      <c r="G98" s="111"/>
      <c r="H98" s="111"/>
      <c r="I98" s="92"/>
      <c r="J98" s="92"/>
    </row>
    <row r="99" spans="1:10" s="93" customFormat="1">
      <c r="A99" s="113"/>
      <c r="B99" s="111"/>
      <c r="C99" s="111"/>
      <c r="D99" s="111"/>
      <c r="E99" s="111"/>
      <c r="F99" s="111"/>
      <c r="G99" s="111"/>
      <c r="H99" s="111"/>
      <c r="I99" s="92"/>
      <c r="J99" s="92"/>
    </row>
    <row r="100" spans="1:10" s="93" customFormat="1">
      <c r="A100" s="113"/>
      <c r="B100" s="111"/>
      <c r="C100" s="111"/>
      <c r="D100" s="111"/>
      <c r="E100" s="111"/>
      <c r="F100" s="111"/>
      <c r="G100" s="111"/>
      <c r="H100" s="111"/>
      <c r="I100" s="92"/>
      <c r="J100" s="92"/>
    </row>
    <row r="101" spans="1:10" s="93" customFormat="1">
      <c r="A101" s="113"/>
      <c r="B101" s="111"/>
      <c r="C101" s="111"/>
      <c r="D101" s="111"/>
      <c r="E101" s="111"/>
      <c r="F101" s="111"/>
      <c r="G101" s="111"/>
      <c r="H101" s="111"/>
      <c r="I101" s="92"/>
      <c r="J101" s="92"/>
    </row>
    <row r="102" spans="1:10" s="93" customFormat="1">
      <c r="A102" s="113"/>
      <c r="B102" s="111"/>
      <c r="C102" s="111"/>
      <c r="D102" s="111"/>
      <c r="E102" s="111"/>
      <c r="F102" s="111"/>
      <c r="G102" s="111"/>
      <c r="H102" s="111"/>
      <c r="I102" s="92"/>
      <c r="J102" s="92"/>
    </row>
    <row r="103" spans="1:10" s="93" customFormat="1">
      <c r="A103" s="113"/>
      <c r="B103" s="111"/>
      <c r="C103" s="111"/>
      <c r="D103" s="111"/>
      <c r="E103" s="111"/>
      <c r="F103" s="111"/>
      <c r="G103" s="111"/>
      <c r="H103" s="111"/>
      <c r="I103" s="92"/>
      <c r="J103" s="92"/>
    </row>
    <row r="104" spans="1:10" s="93" customFormat="1">
      <c r="A104" s="113"/>
      <c r="B104" s="111"/>
      <c r="C104" s="111"/>
      <c r="D104" s="111"/>
      <c r="E104" s="111"/>
      <c r="F104" s="111"/>
      <c r="G104" s="111"/>
      <c r="H104" s="111"/>
      <c r="I104" s="92"/>
      <c r="J104" s="92"/>
    </row>
    <row r="105" spans="1:10" s="93" customFormat="1">
      <c r="A105" s="113"/>
      <c r="B105" s="111"/>
      <c r="C105" s="111"/>
      <c r="D105" s="111"/>
      <c r="E105" s="111"/>
      <c r="F105" s="111"/>
      <c r="G105" s="111"/>
      <c r="H105" s="111"/>
      <c r="I105" s="92"/>
      <c r="J105" s="92"/>
    </row>
    <row r="106" spans="1:10" s="93" customFormat="1">
      <c r="A106" s="113"/>
      <c r="B106" s="111"/>
      <c r="C106" s="111"/>
      <c r="D106" s="111"/>
      <c r="E106" s="111"/>
      <c r="F106" s="111"/>
      <c r="G106" s="111"/>
      <c r="H106" s="111"/>
      <c r="I106" s="92"/>
      <c r="J106" s="92"/>
    </row>
    <row r="107" spans="1:10" s="93" customFormat="1">
      <c r="A107" s="113"/>
      <c r="B107" s="111"/>
      <c r="C107" s="111"/>
      <c r="D107" s="111"/>
      <c r="E107" s="111"/>
      <c r="F107" s="111"/>
      <c r="G107" s="111"/>
      <c r="H107" s="111"/>
      <c r="I107" s="92"/>
      <c r="J107" s="92"/>
    </row>
    <row r="108" spans="1:10" s="93" customFormat="1">
      <c r="A108" s="113"/>
      <c r="B108" s="111"/>
      <c r="C108" s="111"/>
      <c r="D108" s="111"/>
      <c r="E108" s="111"/>
      <c r="F108" s="111"/>
      <c r="G108" s="111"/>
      <c r="H108" s="111"/>
      <c r="I108" s="92"/>
      <c r="J108" s="92"/>
    </row>
    <row r="109" spans="1:10" s="93" customFormat="1">
      <c r="A109" s="113"/>
      <c r="B109" s="111"/>
      <c r="C109" s="111"/>
      <c r="D109" s="111"/>
      <c r="E109" s="111"/>
      <c r="F109" s="111"/>
      <c r="G109" s="111"/>
      <c r="H109" s="111"/>
      <c r="I109" s="92"/>
      <c r="J109" s="92"/>
    </row>
    <row r="110" spans="1:10" s="93" customFormat="1">
      <c r="A110" s="113"/>
      <c r="B110" s="111"/>
      <c r="C110" s="111"/>
      <c r="D110" s="111"/>
      <c r="E110" s="111"/>
      <c r="F110" s="111"/>
      <c r="G110" s="111"/>
      <c r="H110" s="111"/>
      <c r="I110" s="92"/>
      <c r="J110" s="92"/>
    </row>
    <row r="111" spans="1:10" s="93" customFormat="1">
      <c r="A111" s="113"/>
      <c r="B111" s="111"/>
      <c r="C111" s="111"/>
      <c r="D111" s="111"/>
      <c r="E111" s="111"/>
      <c r="F111" s="111"/>
      <c r="G111" s="111"/>
      <c r="H111" s="111"/>
      <c r="I111" s="92"/>
      <c r="J111" s="92"/>
    </row>
    <row r="112" spans="1:10" s="93" customFormat="1">
      <c r="A112" s="113"/>
      <c r="B112" s="111"/>
      <c r="C112" s="111"/>
      <c r="D112" s="111"/>
      <c r="E112" s="111"/>
      <c r="F112" s="111"/>
      <c r="G112" s="111"/>
      <c r="H112" s="111"/>
      <c r="I112" s="92"/>
      <c r="J112" s="92"/>
    </row>
    <row r="113" spans="1:10" s="93" customFormat="1">
      <c r="A113" s="113"/>
      <c r="B113" s="111"/>
      <c r="C113" s="111"/>
      <c r="D113" s="111"/>
      <c r="E113" s="111"/>
      <c r="F113" s="111"/>
      <c r="G113" s="111"/>
      <c r="H113" s="111"/>
      <c r="I113" s="92"/>
      <c r="J113" s="92"/>
    </row>
    <row r="114" spans="1:10" s="93" customFormat="1">
      <c r="A114" s="114"/>
      <c r="I114" s="92"/>
      <c r="J114" s="92"/>
    </row>
    <row r="115" spans="1:10" s="93" customFormat="1">
      <c r="A115" s="114"/>
      <c r="I115" s="92"/>
      <c r="J115" s="92"/>
    </row>
    <row r="116" spans="1:10" s="93" customFormat="1">
      <c r="A116" s="114"/>
      <c r="I116" s="92"/>
      <c r="J116" s="92"/>
    </row>
    <row r="117" spans="1:10" s="93" customFormat="1">
      <c r="A117" s="114"/>
      <c r="I117" s="92"/>
      <c r="J117" s="92"/>
    </row>
    <row r="118" spans="1:10" s="93" customFormat="1">
      <c r="A118" s="114"/>
      <c r="I118" s="92"/>
      <c r="J118" s="92"/>
    </row>
    <row r="119" spans="1:10" s="93" customFormat="1">
      <c r="A119" s="114"/>
      <c r="I119" s="92"/>
      <c r="J119" s="92"/>
    </row>
    <row r="120" spans="1:10" s="93" customFormat="1">
      <c r="A120" s="114"/>
      <c r="I120" s="92"/>
      <c r="J120" s="92"/>
    </row>
    <row r="121" spans="1:10" s="93" customFormat="1">
      <c r="A121" s="114"/>
      <c r="I121" s="92"/>
      <c r="J121" s="92"/>
    </row>
    <row r="122" spans="1:10" s="93" customFormat="1">
      <c r="A122" s="114"/>
      <c r="I122" s="92"/>
      <c r="J122" s="92"/>
    </row>
    <row r="123" spans="1:10" s="93" customFormat="1">
      <c r="A123" s="114"/>
      <c r="I123" s="92"/>
      <c r="J123" s="92"/>
    </row>
    <row r="124" spans="1:10" s="93" customFormat="1">
      <c r="A124" s="114"/>
      <c r="I124" s="92"/>
      <c r="J124" s="92"/>
    </row>
    <row r="125" spans="1:10" s="93" customFormat="1">
      <c r="A125" s="114"/>
      <c r="I125" s="92"/>
      <c r="J125" s="92"/>
    </row>
    <row r="126" spans="1:10" s="93" customFormat="1">
      <c r="A126" s="114"/>
      <c r="I126" s="92"/>
      <c r="J126" s="92"/>
    </row>
    <row r="127" spans="1:10" s="93" customFormat="1">
      <c r="A127" s="114"/>
      <c r="I127" s="92"/>
      <c r="J127" s="92"/>
    </row>
    <row r="128" spans="1:10" s="93" customFormat="1">
      <c r="A128" s="114"/>
      <c r="I128" s="92"/>
      <c r="J128" s="92"/>
    </row>
    <row r="129" spans="1:10" s="93" customFormat="1">
      <c r="A129" s="114"/>
      <c r="I129" s="92"/>
      <c r="J129" s="92"/>
    </row>
    <row r="130" spans="1:10" s="93" customFormat="1">
      <c r="A130" s="114"/>
      <c r="I130" s="92"/>
      <c r="J130" s="92"/>
    </row>
    <row r="131" spans="1:10" s="93" customFormat="1">
      <c r="A131" s="114"/>
      <c r="I131" s="92"/>
      <c r="J131" s="92"/>
    </row>
    <row r="132" spans="1:10" s="93" customFormat="1">
      <c r="A132" s="114"/>
      <c r="I132" s="92"/>
      <c r="J132" s="92"/>
    </row>
    <row r="133" spans="1:10" s="93" customFormat="1">
      <c r="A133" s="114"/>
      <c r="I133" s="92"/>
      <c r="J133" s="92"/>
    </row>
    <row r="134" spans="1:10" s="93" customFormat="1">
      <c r="A134" s="114"/>
      <c r="I134" s="92"/>
      <c r="J134" s="92"/>
    </row>
    <row r="135" spans="1:10" s="93" customFormat="1">
      <c r="A135" s="114"/>
      <c r="I135" s="92"/>
      <c r="J135" s="92"/>
    </row>
    <row r="136" spans="1:10" s="93" customFormat="1">
      <c r="A136" s="114"/>
      <c r="I136" s="92"/>
      <c r="J136" s="92"/>
    </row>
    <row r="137" spans="1:10" s="93" customFormat="1">
      <c r="A137" s="114"/>
      <c r="I137" s="92"/>
      <c r="J137" s="92"/>
    </row>
    <row r="138" spans="1:10" s="93" customFormat="1">
      <c r="A138" s="114"/>
      <c r="I138" s="92"/>
      <c r="J138" s="92"/>
    </row>
    <row r="139" spans="1:10" s="93" customFormat="1">
      <c r="A139" s="114"/>
      <c r="I139" s="92"/>
      <c r="J139" s="92"/>
    </row>
    <row r="140" spans="1:10" s="93" customFormat="1">
      <c r="A140" s="114"/>
      <c r="I140" s="92"/>
      <c r="J140" s="92"/>
    </row>
    <row r="141" spans="1:10" s="93" customFormat="1">
      <c r="A141" s="114"/>
      <c r="I141" s="92"/>
      <c r="J141" s="92"/>
    </row>
    <row r="142" spans="1:10" s="93" customFormat="1">
      <c r="A142" s="114"/>
      <c r="I142" s="92"/>
      <c r="J142" s="92"/>
    </row>
    <row r="143" spans="1:10" s="93" customFormat="1">
      <c r="A143" s="114"/>
      <c r="I143" s="92"/>
      <c r="J143" s="92"/>
    </row>
    <row r="144" spans="1:10" s="93" customFormat="1">
      <c r="A144" s="114"/>
      <c r="I144" s="92"/>
      <c r="J144" s="92"/>
    </row>
    <row r="145" spans="1:10" s="93" customFormat="1">
      <c r="A145" s="114"/>
      <c r="I145" s="92"/>
      <c r="J145" s="92"/>
    </row>
    <row r="146" spans="1:10" s="93" customFormat="1">
      <c r="A146" s="114"/>
      <c r="I146" s="92"/>
      <c r="J146" s="92"/>
    </row>
    <row r="147" spans="1:10" s="93" customFormat="1">
      <c r="A147" s="114"/>
      <c r="I147" s="92"/>
      <c r="J147" s="92"/>
    </row>
    <row r="148" spans="1:10" s="93" customFormat="1">
      <c r="A148" s="114"/>
      <c r="I148" s="92"/>
      <c r="J148" s="92"/>
    </row>
    <row r="149" spans="1:10" s="93" customFormat="1">
      <c r="A149" s="114"/>
      <c r="I149" s="92"/>
      <c r="J149" s="92"/>
    </row>
    <row r="150" spans="1:10" s="93" customFormat="1">
      <c r="A150" s="114"/>
      <c r="I150" s="92"/>
      <c r="J150" s="92"/>
    </row>
    <row r="151" spans="1:10" s="93" customFormat="1">
      <c r="A151" s="114"/>
      <c r="I151" s="92"/>
      <c r="J151" s="92"/>
    </row>
    <row r="152" spans="1:10" s="93" customFormat="1">
      <c r="A152" s="114"/>
      <c r="I152" s="92"/>
      <c r="J152" s="92"/>
    </row>
    <row r="153" spans="1:10" s="93" customFormat="1">
      <c r="A153" s="114"/>
      <c r="I153" s="92"/>
      <c r="J153" s="92"/>
    </row>
    <row r="154" spans="1:10" s="93" customFormat="1">
      <c r="A154" s="114"/>
      <c r="I154" s="92"/>
      <c r="J154" s="92"/>
    </row>
    <row r="155" spans="1:10" s="93" customFormat="1">
      <c r="A155" s="114"/>
      <c r="I155" s="92"/>
      <c r="J155" s="92"/>
    </row>
    <row r="156" spans="1:10" s="93" customFormat="1">
      <c r="A156" s="114"/>
      <c r="I156" s="92"/>
      <c r="J156" s="92"/>
    </row>
    <row r="157" spans="1:10" s="93" customFormat="1">
      <c r="A157" s="114"/>
      <c r="I157" s="92"/>
      <c r="J157" s="92"/>
    </row>
    <row r="158" spans="1:10" s="93" customFormat="1">
      <c r="A158" s="114"/>
      <c r="I158" s="92"/>
      <c r="J158" s="92"/>
    </row>
    <row r="159" spans="1:10" s="93" customFormat="1">
      <c r="A159" s="114"/>
      <c r="I159" s="92"/>
      <c r="J159" s="92"/>
    </row>
    <row r="160" spans="1:10" s="93" customFormat="1">
      <c r="A160" s="114"/>
      <c r="I160" s="92"/>
      <c r="J160" s="92"/>
    </row>
    <row r="161" spans="1:10" s="93" customFormat="1">
      <c r="A161" s="114"/>
      <c r="I161" s="92"/>
      <c r="J161" s="92"/>
    </row>
    <row r="162" spans="1:10" s="93" customFormat="1">
      <c r="A162" s="114"/>
      <c r="I162" s="92"/>
      <c r="J162" s="92"/>
    </row>
    <row r="163" spans="1:10" s="93" customFormat="1">
      <c r="A163" s="114"/>
      <c r="I163" s="92"/>
      <c r="J163" s="92"/>
    </row>
    <row r="164" spans="1:10" s="93" customFormat="1">
      <c r="A164" s="114"/>
      <c r="I164" s="92"/>
      <c r="J164" s="92"/>
    </row>
    <row r="165" spans="1:10" s="93" customFormat="1">
      <c r="A165" s="114"/>
      <c r="I165" s="92"/>
      <c r="J165" s="92"/>
    </row>
    <row r="166" spans="1:10" s="93" customFormat="1">
      <c r="A166" s="114"/>
      <c r="I166" s="92"/>
      <c r="J166" s="92"/>
    </row>
    <row r="167" spans="1:10" s="93" customFormat="1">
      <c r="A167" s="114"/>
      <c r="I167" s="92"/>
      <c r="J167" s="92"/>
    </row>
    <row r="168" spans="1:10" s="93" customFormat="1">
      <c r="A168" s="114"/>
      <c r="I168" s="92"/>
      <c r="J168" s="92"/>
    </row>
    <row r="169" spans="1:10" s="93" customFormat="1">
      <c r="A169" s="114"/>
      <c r="I169" s="92"/>
      <c r="J169" s="92"/>
    </row>
    <row r="170" spans="1:10" s="93" customFormat="1">
      <c r="A170" s="114"/>
      <c r="I170" s="92"/>
      <c r="J170" s="92"/>
    </row>
    <row r="171" spans="1:10" s="93" customFormat="1">
      <c r="A171" s="114"/>
      <c r="I171" s="92"/>
      <c r="J171" s="92"/>
    </row>
    <row r="172" spans="1:10" s="93" customFormat="1">
      <c r="A172" s="114"/>
      <c r="I172" s="92"/>
      <c r="J172" s="92"/>
    </row>
    <row r="173" spans="1:10" s="93" customFormat="1">
      <c r="A173" s="114"/>
      <c r="I173" s="92"/>
      <c r="J173" s="92"/>
    </row>
    <row r="174" spans="1:10" s="93" customFormat="1">
      <c r="A174" s="114"/>
      <c r="I174" s="92"/>
      <c r="J174" s="92"/>
    </row>
    <row r="175" spans="1:10" s="93" customFormat="1">
      <c r="A175" s="114"/>
      <c r="I175" s="92"/>
      <c r="J175" s="92"/>
    </row>
    <row r="176" spans="1:10" s="93" customFormat="1">
      <c r="A176" s="114"/>
      <c r="I176" s="92"/>
      <c r="J176" s="92"/>
    </row>
    <row r="177" spans="1:10" s="93" customFormat="1">
      <c r="A177" s="114"/>
      <c r="I177" s="92"/>
      <c r="J177" s="92"/>
    </row>
    <row r="178" spans="1:10" s="93" customFormat="1">
      <c r="A178" s="114"/>
      <c r="I178" s="92"/>
      <c r="J178" s="92"/>
    </row>
    <row r="179" spans="1:10" s="93" customFormat="1">
      <c r="A179" s="114"/>
      <c r="I179" s="92"/>
      <c r="J179" s="92"/>
    </row>
    <row r="180" spans="1:10" s="93" customFormat="1">
      <c r="A180" s="114"/>
      <c r="I180" s="92"/>
      <c r="J180" s="92"/>
    </row>
    <row r="181" spans="1:10" s="93" customFormat="1">
      <c r="A181" s="114"/>
      <c r="I181" s="92"/>
      <c r="J181" s="92"/>
    </row>
    <row r="182" spans="1:10" s="93" customFormat="1">
      <c r="A182" s="114"/>
      <c r="I182" s="92"/>
      <c r="J182" s="92"/>
    </row>
    <row r="183" spans="1:10" s="93" customFormat="1">
      <c r="A183" s="114"/>
      <c r="I183" s="92"/>
      <c r="J183" s="92"/>
    </row>
    <row r="184" spans="1:10" s="93" customFormat="1">
      <c r="A184" s="114"/>
      <c r="I184" s="92"/>
      <c r="J184" s="92"/>
    </row>
    <row r="185" spans="1:10" s="93" customFormat="1">
      <c r="A185" s="114"/>
      <c r="I185" s="92"/>
      <c r="J185" s="92"/>
    </row>
    <row r="186" spans="1:10" s="93" customFormat="1">
      <c r="A186" s="114"/>
      <c r="I186" s="92"/>
      <c r="J186" s="92"/>
    </row>
    <row r="187" spans="1:10" s="93" customFormat="1">
      <c r="A187" s="114"/>
      <c r="I187" s="92"/>
      <c r="J187" s="92"/>
    </row>
    <row r="188" spans="1:10" s="93" customFormat="1">
      <c r="A188" s="114"/>
      <c r="I188" s="92"/>
      <c r="J188" s="92"/>
    </row>
    <row r="189" spans="1:10" s="93" customFormat="1">
      <c r="A189" s="114"/>
      <c r="I189" s="92"/>
      <c r="J189" s="92"/>
    </row>
    <row r="190" spans="1:10" s="93" customFormat="1">
      <c r="A190" s="114"/>
      <c r="I190" s="92"/>
      <c r="J190" s="92"/>
    </row>
    <row r="191" spans="1:10" s="93" customFormat="1">
      <c r="A191" s="114"/>
      <c r="I191" s="92"/>
      <c r="J191" s="92"/>
    </row>
    <row r="192" spans="1:10" s="93" customFormat="1">
      <c r="A192" s="114"/>
      <c r="I192" s="92"/>
      <c r="J192" s="92"/>
    </row>
    <row r="193" spans="1:10" s="93" customFormat="1">
      <c r="A193" s="114"/>
      <c r="I193" s="92"/>
      <c r="J193" s="92"/>
    </row>
    <row r="194" spans="1:10" s="93" customFormat="1">
      <c r="A194" s="114"/>
      <c r="I194" s="92"/>
      <c r="J194" s="92"/>
    </row>
    <row r="195" spans="1:10" s="93" customFormat="1">
      <c r="A195" s="114"/>
      <c r="I195" s="92"/>
      <c r="J195" s="92"/>
    </row>
    <row r="196" spans="1:10" s="93" customFormat="1">
      <c r="A196" s="114"/>
      <c r="I196" s="92"/>
      <c r="J196" s="92"/>
    </row>
    <row r="197" spans="1:10" s="93" customFormat="1">
      <c r="A197" s="114"/>
      <c r="I197" s="92"/>
      <c r="J197" s="92"/>
    </row>
    <row r="198" spans="1:10" s="93" customFormat="1">
      <c r="A198" s="114"/>
      <c r="I198" s="92"/>
      <c r="J198" s="92"/>
    </row>
  </sheetData>
  <sheetProtection algorithmName="SHA-512" hashValue="j5WpHdBiFuHUsrw10I2nDNbvyYWZ4dmBukFjj8I2U2uzq4+R9wt8iDyA5IkJPzpTRwXl6ZJB5A1uNKQ+CqcKPA==" saltValue="o6+oXnp/DHc+chc4+ciMe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B25" sqref="B25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96" t="s">
        <v>206</v>
      </c>
      <c r="B2" s="496"/>
      <c r="C2" s="496"/>
      <c r="D2" s="496"/>
      <c r="E2" s="496"/>
      <c r="F2" s="496"/>
      <c r="G2" s="496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369</v>
      </c>
      <c r="D4" s="43" t="s">
        <v>370</v>
      </c>
      <c r="E4" s="43" t="s">
        <v>371</v>
      </c>
      <c r="F4" s="43" t="s">
        <v>192</v>
      </c>
      <c r="G4" s="44" t="s">
        <v>209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90" t="s">
        <v>73</v>
      </c>
      <c r="B6" s="491"/>
      <c r="C6" s="491"/>
      <c r="D6" s="491"/>
      <c r="E6" s="491"/>
      <c r="F6" s="491"/>
      <c r="G6" s="492"/>
    </row>
    <row r="7" spans="1:7" ht="24.75" customHeight="1">
      <c r="A7" s="40" t="s">
        <v>197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196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93" t="s">
        <v>198</v>
      </c>
      <c r="B11" s="494"/>
      <c r="C11" s="494"/>
      <c r="D11" s="494"/>
      <c r="E11" s="494"/>
      <c r="F11" s="494"/>
      <c r="G11" s="495"/>
    </row>
    <row r="12" spans="1:7" s="10" customFormat="1" ht="42.75" customHeight="1">
      <c r="A12" s="65" t="s">
        <v>181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199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176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199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201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202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203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204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76" t="s">
        <v>356</v>
      </c>
      <c r="G25" s="476"/>
      <c r="H25" s="36"/>
    </row>
    <row r="26" spans="1:8">
      <c r="A26" s="38" t="s">
        <v>179</v>
      </c>
      <c r="B26" s="39"/>
      <c r="C26" s="45"/>
      <c r="D26" s="39" t="s">
        <v>184</v>
      </c>
      <c r="E26" s="39"/>
      <c r="F26" s="475" t="s">
        <v>115</v>
      </c>
      <c r="G26" s="475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/x/rBh7ALpks2KqOWk9Kt2VVYwuEmnl42NlPbDhuHRV6Vu3GcwZ3iGGjMtWWL9C4Wcz0NrPMqJyf9j6Yv9M2dA==" saltValue="lNPqCLol6xWNKOqQtAYgeA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G10" sqref="G10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171</v>
      </c>
    </row>
    <row r="2" spans="1:9" ht="39" customHeight="1">
      <c r="A2" s="499" t="s">
        <v>83</v>
      </c>
      <c r="B2" s="499"/>
      <c r="C2" s="499"/>
      <c r="D2" s="499"/>
      <c r="E2" s="499"/>
      <c r="F2" s="499"/>
      <c r="G2" s="499"/>
      <c r="H2" s="499"/>
    </row>
    <row r="3" spans="1:9" ht="30" customHeight="1">
      <c r="A3" s="501" t="s">
        <v>161</v>
      </c>
      <c r="B3" s="501"/>
      <c r="C3" s="501"/>
      <c r="D3" s="501"/>
      <c r="E3" s="501"/>
      <c r="F3" s="501"/>
      <c r="G3" s="501"/>
      <c r="H3" s="501"/>
    </row>
    <row r="4" spans="1:9" ht="58.5" customHeight="1">
      <c r="A4" s="497" t="s">
        <v>102</v>
      </c>
      <c r="B4" s="500" t="s">
        <v>7</v>
      </c>
      <c r="C4" s="472" t="s">
        <v>163</v>
      </c>
      <c r="D4" s="472"/>
      <c r="E4" s="503" t="s">
        <v>400</v>
      </c>
      <c r="F4" s="503"/>
      <c r="G4" s="503"/>
      <c r="H4" s="503"/>
    </row>
    <row r="5" spans="1:9" ht="68.25" customHeight="1">
      <c r="A5" s="498"/>
      <c r="B5" s="500"/>
      <c r="C5" s="451" t="s">
        <v>374</v>
      </c>
      <c r="D5" s="451" t="s">
        <v>399</v>
      </c>
      <c r="E5" s="160" t="s">
        <v>96</v>
      </c>
      <c r="F5" s="160" t="s">
        <v>92</v>
      </c>
      <c r="G5" s="76" t="s">
        <v>99</v>
      </c>
      <c r="H5" s="76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9392</v>
      </c>
      <c r="D7" s="17">
        <f>SUM(D8:D13)</f>
        <v>10495</v>
      </c>
      <c r="E7" s="17">
        <f>SUM(E8:E13)</f>
        <v>120</v>
      </c>
      <c r="F7" s="17">
        <f>SUM(F8:F13)</f>
        <v>10495</v>
      </c>
      <c r="G7" s="17">
        <f>F7-E7</f>
        <v>10375</v>
      </c>
      <c r="H7" s="263">
        <f>(F7/E7)*100</f>
        <v>8745.8333333333321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64"/>
    </row>
    <row r="9" spans="1:9" ht="57.75" customHeight="1">
      <c r="A9" s="18" t="s">
        <v>1</v>
      </c>
      <c r="B9" s="22">
        <v>4020</v>
      </c>
      <c r="C9" s="19">
        <v>8520</v>
      </c>
      <c r="D9" s="19">
        <f>F9</f>
        <v>7516</v>
      </c>
      <c r="E9" s="19">
        <f>'Розшифровка до капівидатків'!D10</f>
        <v>0</v>
      </c>
      <c r="F9" s="19">
        <f>'Розшифровка до капівидатків'!E10</f>
        <v>7516</v>
      </c>
      <c r="G9" s="19">
        <f t="shared" si="0"/>
        <v>7516</v>
      </c>
      <c r="H9" s="264"/>
    </row>
    <row r="10" spans="1:9" ht="70.5" customHeight="1">
      <c r="A10" s="18" t="s">
        <v>15</v>
      </c>
      <c r="B10" s="22">
        <v>4030</v>
      </c>
      <c r="C10" s="19">
        <v>612</v>
      </c>
      <c r="D10" s="19">
        <f>F10</f>
        <v>1193</v>
      </c>
      <c r="E10" s="19">
        <f>'Розшифровка до капівидатків'!D26</f>
        <v>120</v>
      </c>
      <c r="F10" s="19">
        <f>'Розшифровка до капівидатків'!E26</f>
        <v>1193</v>
      </c>
      <c r="G10" s="19">
        <f t="shared" si="0"/>
        <v>1073</v>
      </c>
      <c r="H10" s="264">
        <f t="shared" ref="H10" si="1">(F10/E10)*100</f>
        <v>994.16666666666663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64"/>
    </row>
    <row r="12" spans="1:9" ht="70.5" customHeight="1">
      <c r="A12" s="18" t="s">
        <v>41</v>
      </c>
      <c r="B12" s="22">
        <v>4050</v>
      </c>
      <c r="C12" s="19">
        <v>260</v>
      </c>
      <c r="D12" s="19">
        <f>F12</f>
        <v>1786</v>
      </c>
      <c r="E12" s="19">
        <f>'Розшифровка до капівидатків'!D33</f>
        <v>0</v>
      </c>
      <c r="F12" s="19">
        <f>'Розшифровка до капівидатків'!E33</f>
        <v>1786</v>
      </c>
      <c r="G12" s="19">
        <f t="shared" si="0"/>
        <v>1786</v>
      </c>
      <c r="H12" s="264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64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29" customFormat="1" ht="54" customHeight="1">
      <c r="A17" s="259" t="s">
        <v>289</v>
      </c>
      <c r="B17" s="260"/>
      <c r="C17" s="504" t="s">
        <v>90</v>
      </c>
      <c r="D17" s="504"/>
      <c r="E17" s="261"/>
      <c r="F17" s="505" t="s">
        <v>356</v>
      </c>
      <c r="G17" s="505"/>
      <c r="H17" s="228"/>
    </row>
    <row r="18" spans="1:8" s="262" customFormat="1" ht="37.5" customHeight="1">
      <c r="A18" s="235" t="s">
        <v>45</v>
      </c>
      <c r="B18" s="236"/>
      <c r="C18" s="502" t="s">
        <v>46</v>
      </c>
      <c r="D18" s="502"/>
      <c r="E18" s="236"/>
      <c r="F18" s="506" t="s">
        <v>115</v>
      </c>
      <c r="G18" s="506"/>
      <c r="H18" s="23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DG5B3nHyfKdksIhQ2HZGWhL1WBO3VEar+vccZplJEkwoJoWNJ4wcEExYqnZ51irkWW3emFgRMEdz8gjh6qjadA==" saltValue="5m8oWTQGGNhbeHzqRwXzQg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266"/>
  <sheetViews>
    <sheetView view="pageBreakPreview" topLeftCell="A5" zoomScale="80" zoomScaleNormal="100" zoomScaleSheetLayoutView="80" workbookViewId="0">
      <selection activeCell="A17" sqref="A17"/>
    </sheetView>
  </sheetViews>
  <sheetFormatPr defaultColWidth="9.109375" defaultRowHeight="18"/>
  <cols>
    <col min="1" max="1" width="79.44140625" style="207" customWidth="1"/>
    <col min="2" max="2" width="16" style="71" customWidth="1"/>
    <col min="3" max="5" width="20.33203125" style="71" customWidth="1"/>
    <col min="6" max="7" width="20" style="71" customWidth="1"/>
    <col min="8" max="16384" width="9.109375" style="207"/>
  </cols>
  <sheetData>
    <row r="1" spans="1:7" ht="9" customHeight="1"/>
    <row r="2" spans="1:7" ht="23.25" customHeight="1">
      <c r="A2" s="508" t="s">
        <v>207</v>
      </c>
      <c r="B2" s="508"/>
      <c r="C2" s="508"/>
      <c r="D2" s="508"/>
      <c r="E2" s="508"/>
      <c r="F2" s="508"/>
      <c r="G2" s="508"/>
    </row>
    <row r="3" spans="1:7" ht="12.75" customHeight="1">
      <c r="A3" s="210"/>
      <c r="B3" s="74"/>
      <c r="C3" s="74"/>
      <c r="D3" s="210"/>
      <c r="E3" s="210"/>
      <c r="F3" s="210"/>
      <c r="G3" s="265" t="s">
        <v>228</v>
      </c>
    </row>
    <row r="4" spans="1:7" ht="62.25" customHeight="1">
      <c r="A4" s="115" t="s">
        <v>102</v>
      </c>
      <c r="B4" s="116" t="s">
        <v>7</v>
      </c>
      <c r="C4" s="43" t="s">
        <v>401</v>
      </c>
      <c r="D4" s="43" t="s">
        <v>404</v>
      </c>
      <c r="E4" s="43" t="s">
        <v>405</v>
      </c>
      <c r="F4" s="117" t="s">
        <v>290</v>
      </c>
      <c r="G4" s="117" t="s">
        <v>191</v>
      </c>
    </row>
    <row r="5" spans="1:7" ht="15.75" customHeight="1">
      <c r="A5" s="118">
        <v>1</v>
      </c>
      <c r="B5" s="119">
        <v>2</v>
      </c>
      <c r="C5" s="119">
        <v>3</v>
      </c>
      <c r="D5" s="119">
        <v>4</v>
      </c>
      <c r="E5" s="119">
        <v>5</v>
      </c>
      <c r="F5" s="119">
        <v>6</v>
      </c>
      <c r="G5" s="119">
        <v>7</v>
      </c>
    </row>
    <row r="6" spans="1:7" ht="39" customHeight="1">
      <c r="A6" s="120" t="s">
        <v>49</v>
      </c>
      <c r="B6" s="121">
        <v>4000</v>
      </c>
      <c r="C6" s="191">
        <f>C10+C26+C33</f>
        <v>9392</v>
      </c>
      <c r="D6" s="191">
        <f t="shared" ref="D6" si="0">D10+D26+D33</f>
        <v>120</v>
      </c>
      <c r="E6" s="191">
        <f>E10+E26+E33</f>
        <v>10495</v>
      </c>
      <c r="F6" s="464">
        <f>E6-D6</f>
        <v>10375</v>
      </c>
      <c r="G6" s="122">
        <f>(E6/D6)*100</f>
        <v>8745.8333333333321</v>
      </c>
    </row>
    <row r="7" spans="1:7" ht="33" hidden="1" customHeight="1">
      <c r="A7" s="161" t="s">
        <v>0</v>
      </c>
      <c r="B7" s="162">
        <v>4010</v>
      </c>
      <c r="C7" s="192"/>
      <c r="D7" s="193"/>
      <c r="E7" s="193"/>
      <c r="F7" s="464">
        <f t="shared" ref="F7:F44" si="1">E7-D7</f>
        <v>0</v>
      </c>
      <c r="G7" s="122" t="e">
        <f t="shared" ref="G7:G9" si="2">(E7/D7)*100</f>
        <v>#DIV/0!</v>
      </c>
    </row>
    <row r="8" spans="1:7" ht="18" hidden="1" customHeight="1">
      <c r="A8" s="124"/>
      <c r="B8" s="119"/>
      <c r="C8" s="194"/>
      <c r="D8" s="195"/>
      <c r="E8" s="195"/>
      <c r="F8" s="464">
        <f t="shared" si="1"/>
        <v>0</v>
      </c>
      <c r="G8" s="122" t="e">
        <f t="shared" si="2"/>
        <v>#DIV/0!</v>
      </c>
    </row>
    <row r="9" spans="1:7" s="78" customFormat="1" ht="20.25" hidden="1" customHeight="1">
      <c r="A9" s="125"/>
      <c r="B9" s="126"/>
      <c r="C9" s="196"/>
      <c r="D9" s="195"/>
      <c r="E9" s="195"/>
      <c r="F9" s="464">
        <f t="shared" si="1"/>
        <v>0</v>
      </c>
      <c r="G9" s="122" t="e">
        <f t="shared" si="2"/>
        <v>#DIV/0!</v>
      </c>
    </row>
    <row r="10" spans="1:7" s="78" customFormat="1" ht="31.5" customHeight="1">
      <c r="A10" s="281" t="s">
        <v>1</v>
      </c>
      <c r="B10" s="282">
        <v>4020</v>
      </c>
      <c r="C10" s="191">
        <f>SUM(C11:C25)</f>
        <v>8520</v>
      </c>
      <c r="D10" s="191">
        <f>SUM(D11:D25)</f>
        <v>0</v>
      </c>
      <c r="E10" s="191">
        <f>SUM(E11:E25)</f>
        <v>7516</v>
      </c>
      <c r="F10" s="191">
        <f t="shared" si="1"/>
        <v>7516</v>
      </c>
      <c r="G10" s="122"/>
    </row>
    <row r="11" spans="1:7" s="78" customFormat="1" ht="20.25" hidden="1" customHeight="1">
      <c r="A11" s="267" t="s">
        <v>274</v>
      </c>
      <c r="B11" s="164"/>
      <c r="C11" s="266"/>
      <c r="D11" s="197"/>
      <c r="E11" s="197"/>
      <c r="F11" s="465">
        <f t="shared" si="1"/>
        <v>0</v>
      </c>
      <c r="G11" s="122"/>
    </row>
    <row r="12" spans="1:7" s="78" customFormat="1" ht="20.25" hidden="1" customHeight="1">
      <c r="A12" s="268" t="s">
        <v>275</v>
      </c>
      <c r="B12" s="164"/>
      <c r="C12" s="266"/>
      <c r="D12" s="197"/>
      <c r="E12" s="197"/>
      <c r="F12" s="465">
        <f t="shared" si="1"/>
        <v>0</v>
      </c>
      <c r="G12" s="122"/>
    </row>
    <row r="13" spans="1:7" s="78" customFormat="1" ht="20.25" hidden="1" customHeight="1">
      <c r="A13" s="268" t="s">
        <v>276</v>
      </c>
      <c r="B13" s="164"/>
      <c r="C13" s="266"/>
      <c r="D13" s="197"/>
      <c r="E13" s="197"/>
      <c r="F13" s="465">
        <f t="shared" si="1"/>
        <v>0</v>
      </c>
      <c r="G13" s="122"/>
    </row>
    <row r="14" spans="1:7" s="78" customFormat="1" ht="18.899999999999999" customHeight="1">
      <c r="A14" s="268" t="s">
        <v>422</v>
      </c>
      <c r="B14" s="164"/>
      <c r="C14" s="266"/>
      <c r="D14" s="197"/>
      <c r="E14" s="414">
        <v>83</v>
      </c>
      <c r="F14" s="465">
        <f t="shared" si="1"/>
        <v>83</v>
      </c>
      <c r="G14" s="122"/>
    </row>
    <row r="15" spans="1:7" s="78" customFormat="1" ht="37.5" customHeight="1">
      <c r="A15" s="461" t="s">
        <v>442</v>
      </c>
      <c r="B15" s="164"/>
      <c r="C15" s="266"/>
      <c r="D15" s="197"/>
      <c r="E15" s="414">
        <v>558</v>
      </c>
      <c r="F15" s="465">
        <f t="shared" si="1"/>
        <v>558</v>
      </c>
      <c r="G15" s="122"/>
    </row>
    <row r="16" spans="1:7" s="78" customFormat="1" ht="18.899999999999999" customHeight="1">
      <c r="A16" s="268" t="s">
        <v>423</v>
      </c>
      <c r="B16" s="164"/>
      <c r="C16" s="266"/>
      <c r="D16" s="197"/>
      <c r="E16" s="414">
        <v>3551</v>
      </c>
      <c r="F16" s="465">
        <f t="shared" si="1"/>
        <v>3551</v>
      </c>
      <c r="G16" s="122"/>
    </row>
    <row r="17" spans="1:7" s="78" customFormat="1" ht="18.899999999999999" customHeight="1">
      <c r="A17" s="461" t="s">
        <v>441</v>
      </c>
      <c r="B17" s="164"/>
      <c r="C17" s="266"/>
      <c r="D17" s="414"/>
      <c r="E17" s="414">
        <v>3200</v>
      </c>
      <c r="F17" s="465">
        <f>E17-D17</f>
        <v>3200</v>
      </c>
      <c r="G17" s="123"/>
    </row>
    <row r="18" spans="1:7" s="78" customFormat="1" ht="18.899999999999999" customHeight="1">
      <c r="A18" s="125" t="s">
        <v>426</v>
      </c>
      <c r="B18" s="164"/>
      <c r="C18" s="266"/>
      <c r="D18" s="414"/>
      <c r="E18" s="414">
        <v>30</v>
      </c>
      <c r="F18" s="465">
        <f t="shared" ref="F18:F27" si="3">E18-D18</f>
        <v>30</v>
      </c>
      <c r="G18" s="123"/>
    </row>
    <row r="19" spans="1:7" s="78" customFormat="1" ht="18.899999999999999" customHeight="1">
      <c r="A19" s="403" t="s">
        <v>427</v>
      </c>
      <c r="B19" s="164"/>
      <c r="C19" s="266"/>
      <c r="D19" s="197"/>
      <c r="E19" s="414">
        <v>94</v>
      </c>
      <c r="F19" s="465">
        <f t="shared" si="3"/>
        <v>94</v>
      </c>
      <c r="G19" s="123"/>
    </row>
    <row r="20" spans="1:7" s="78" customFormat="1" ht="18.899999999999999" customHeight="1">
      <c r="A20" s="403" t="s">
        <v>391</v>
      </c>
      <c r="B20" s="164"/>
      <c r="C20" s="266">
        <v>4783</v>
      </c>
      <c r="D20" s="197"/>
      <c r="E20" s="197"/>
      <c r="F20" s="465">
        <f t="shared" si="3"/>
        <v>0</v>
      </c>
      <c r="G20" s="123"/>
    </row>
    <row r="21" spans="1:7" s="78" customFormat="1" ht="18.899999999999999" customHeight="1">
      <c r="A21" s="403" t="s">
        <v>390</v>
      </c>
      <c r="B21" s="164"/>
      <c r="C21" s="266">
        <v>30</v>
      </c>
      <c r="D21" s="197"/>
      <c r="E21" s="197"/>
      <c r="F21" s="465">
        <f t="shared" si="3"/>
        <v>0</v>
      </c>
      <c r="G21" s="123"/>
    </row>
    <row r="22" spans="1:7" s="78" customFormat="1" ht="18.899999999999999" customHeight="1">
      <c r="A22" s="403" t="s">
        <v>443</v>
      </c>
      <c r="B22" s="164"/>
      <c r="C22" s="266">
        <v>3554</v>
      </c>
      <c r="D22" s="197"/>
      <c r="E22" s="197"/>
      <c r="F22" s="465">
        <f t="shared" si="3"/>
        <v>0</v>
      </c>
      <c r="G22" s="123"/>
    </row>
    <row r="23" spans="1:7" s="78" customFormat="1" ht="18.899999999999999" customHeight="1">
      <c r="A23" s="403" t="s">
        <v>383</v>
      </c>
      <c r="B23" s="164"/>
      <c r="C23" s="266">
        <v>82</v>
      </c>
      <c r="D23" s="197"/>
      <c r="E23" s="197"/>
      <c r="F23" s="465">
        <f t="shared" si="3"/>
        <v>0</v>
      </c>
      <c r="G23" s="123"/>
    </row>
    <row r="24" spans="1:7" s="78" customFormat="1" ht="18.899999999999999" customHeight="1">
      <c r="A24" s="269" t="s">
        <v>384</v>
      </c>
      <c r="B24" s="164"/>
      <c r="C24" s="270">
        <v>50</v>
      </c>
      <c r="D24" s="197"/>
      <c r="E24" s="197"/>
      <c r="F24" s="465">
        <f t="shared" si="3"/>
        <v>0</v>
      </c>
      <c r="G24" s="123"/>
    </row>
    <row r="25" spans="1:7" s="78" customFormat="1" ht="18.899999999999999" customHeight="1">
      <c r="A25" s="125" t="s">
        <v>385</v>
      </c>
      <c r="B25" s="126"/>
      <c r="C25" s="196">
        <v>21</v>
      </c>
      <c r="D25" s="197"/>
      <c r="E25" s="197"/>
      <c r="F25" s="465">
        <f t="shared" si="3"/>
        <v>0</v>
      </c>
      <c r="G25" s="122"/>
    </row>
    <row r="26" spans="1:7" s="78" customFormat="1" ht="38.25" customHeight="1">
      <c r="A26" s="281" t="s">
        <v>15</v>
      </c>
      <c r="B26" s="282">
        <v>4030</v>
      </c>
      <c r="C26" s="283">
        <f>SUM(C27:C32)</f>
        <v>612</v>
      </c>
      <c r="D26" s="283">
        <f t="shared" ref="D26:E26" si="4">SUM(D27:D32)</f>
        <v>120</v>
      </c>
      <c r="E26" s="434">
        <f t="shared" si="4"/>
        <v>1193</v>
      </c>
      <c r="F26" s="464">
        <f t="shared" si="1"/>
        <v>1073</v>
      </c>
      <c r="G26" s="122">
        <f t="shared" ref="G26:G31" si="5">(E26/D26)*100</f>
        <v>994.16666666666663</v>
      </c>
    </row>
    <row r="27" spans="1:7" s="78" customFormat="1" ht="20.25" customHeight="1">
      <c r="A27" s="125" t="s">
        <v>277</v>
      </c>
      <c r="B27" s="126"/>
      <c r="C27" s="196">
        <v>118</v>
      </c>
      <c r="D27" s="197">
        <v>120</v>
      </c>
      <c r="E27" s="414">
        <v>130</v>
      </c>
      <c r="F27" s="465">
        <f t="shared" si="3"/>
        <v>10</v>
      </c>
      <c r="G27" s="123">
        <f t="shared" si="5"/>
        <v>108.33333333333333</v>
      </c>
    </row>
    <row r="28" spans="1:7" s="78" customFormat="1" ht="23.1" hidden="1" customHeight="1">
      <c r="A28" s="125"/>
      <c r="B28" s="126"/>
      <c r="C28" s="196"/>
      <c r="D28" s="197"/>
      <c r="E28" s="414"/>
      <c r="F28" s="465">
        <f t="shared" si="1"/>
        <v>0</v>
      </c>
      <c r="G28" s="123" t="e">
        <f t="shared" si="5"/>
        <v>#DIV/0!</v>
      </c>
    </row>
    <row r="29" spans="1:7" s="78" customFormat="1" ht="23.1" hidden="1" customHeight="1">
      <c r="A29" s="163" t="s">
        <v>2</v>
      </c>
      <c r="B29" s="164">
        <v>4040</v>
      </c>
      <c r="C29" s="198"/>
      <c r="D29" s="199"/>
      <c r="E29" s="462"/>
      <c r="F29" s="465">
        <f t="shared" si="1"/>
        <v>0</v>
      </c>
      <c r="G29" s="123" t="e">
        <f t="shared" si="5"/>
        <v>#DIV/0!</v>
      </c>
    </row>
    <row r="30" spans="1:7" s="78" customFormat="1" ht="23.1" hidden="1" customHeight="1">
      <c r="A30" s="127"/>
      <c r="B30" s="128"/>
      <c r="C30" s="200"/>
      <c r="D30" s="201"/>
      <c r="E30" s="463"/>
      <c r="F30" s="465">
        <f t="shared" si="1"/>
        <v>0</v>
      </c>
      <c r="G30" s="123" t="e">
        <f t="shared" si="5"/>
        <v>#DIV/0!</v>
      </c>
    </row>
    <row r="31" spans="1:7" s="78" customFormat="1" ht="23.1" hidden="1" customHeight="1">
      <c r="A31" s="127"/>
      <c r="B31" s="128"/>
      <c r="C31" s="200"/>
      <c r="D31" s="201"/>
      <c r="E31" s="463"/>
      <c r="F31" s="465">
        <f t="shared" si="1"/>
        <v>0</v>
      </c>
      <c r="G31" s="123" t="e">
        <f t="shared" si="5"/>
        <v>#DIV/0!</v>
      </c>
    </row>
    <row r="32" spans="1:7" s="78" customFormat="1" ht="20.25" customHeight="1">
      <c r="A32" s="271" t="s">
        <v>440</v>
      </c>
      <c r="B32" s="126"/>
      <c r="C32" s="196">
        <v>494</v>
      </c>
      <c r="D32" s="197"/>
      <c r="E32" s="414">
        <v>1063</v>
      </c>
      <c r="F32" s="465">
        <f t="shared" si="1"/>
        <v>1063</v>
      </c>
      <c r="G32" s="123"/>
    </row>
    <row r="33" spans="1:7" s="78" customFormat="1" ht="38.25" customHeight="1">
      <c r="A33" s="281" t="s">
        <v>41</v>
      </c>
      <c r="B33" s="282">
        <v>4050</v>
      </c>
      <c r="C33" s="191">
        <f>SUM(C34:C44)</f>
        <v>260</v>
      </c>
      <c r="D33" s="191">
        <f>SUM(D34:D36)</f>
        <v>0</v>
      </c>
      <c r="E33" s="435">
        <f>SUM(E34:E44)</f>
        <v>1786</v>
      </c>
      <c r="F33" s="191">
        <f t="shared" si="1"/>
        <v>1786</v>
      </c>
      <c r="G33" s="122"/>
    </row>
    <row r="34" spans="1:7" s="78" customFormat="1" ht="20.25" hidden="1" customHeight="1">
      <c r="A34" s="271" t="s">
        <v>312</v>
      </c>
      <c r="B34" s="164"/>
      <c r="C34" s="266"/>
      <c r="D34" s="202"/>
      <c r="E34" s="202"/>
      <c r="F34" s="464">
        <f t="shared" si="1"/>
        <v>0</v>
      </c>
      <c r="G34" s="122"/>
    </row>
    <row r="35" spans="1:7" s="78" customFormat="1" ht="18.899999999999999" customHeight="1">
      <c r="A35" s="271" t="s">
        <v>363</v>
      </c>
      <c r="B35" s="164"/>
      <c r="C35" s="266">
        <v>8</v>
      </c>
      <c r="D35" s="202"/>
      <c r="E35" s="414"/>
      <c r="F35" s="465">
        <f t="shared" si="1"/>
        <v>0</v>
      </c>
      <c r="G35" s="122"/>
    </row>
    <row r="36" spans="1:7" s="78" customFormat="1" ht="18.899999999999999" hidden="1" customHeight="1">
      <c r="A36" s="125"/>
      <c r="B36" s="126"/>
      <c r="C36" s="196"/>
      <c r="D36" s="197"/>
      <c r="E36" s="414"/>
      <c r="F36" s="465">
        <f t="shared" si="1"/>
        <v>0</v>
      </c>
      <c r="G36" s="123" t="e">
        <f t="shared" ref="G36:G38" si="6">(E36/D36)*100</f>
        <v>#DIV/0!</v>
      </c>
    </row>
    <row r="37" spans="1:7" s="78" customFormat="1" ht="18.899999999999999" hidden="1" customHeight="1">
      <c r="A37" s="163" t="s">
        <v>124</v>
      </c>
      <c r="B37" s="164">
        <v>4060</v>
      </c>
      <c r="C37" s="198"/>
      <c r="D37" s="199"/>
      <c r="E37" s="462"/>
      <c r="F37" s="465">
        <f t="shared" si="1"/>
        <v>0</v>
      </c>
      <c r="G37" s="122" t="e">
        <f t="shared" si="6"/>
        <v>#DIV/0!</v>
      </c>
    </row>
    <row r="38" spans="1:7" s="78" customFormat="1" ht="18.899999999999999" hidden="1" customHeight="1">
      <c r="A38" s="125"/>
      <c r="B38" s="126"/>
      <c r="C38" s="196"/>
      <c r="D38" s="197"/>
      <c r="E38" s="414"/>
      <c r="F38" s="465">
        <f t="shared" si="1"/>
        <v>0</v>
      </c>
      <c r="G38" s="123" t="e">
        <f t="shared" si="6"/>
        <v>#DIV/0!</v>
      </c>
    </row>
    <row r="39" spans="1:7" s="78" customFormat="1" ht="18.899999999999999" customHeight="1">
      <c r="A39" s="125" t="s">
        <v>360</v>
      </c>
      <c r="B39" s="126"/>
      <c r="C39" s="196">
        <v>7</v>
      </c>
      <c r="D39" s="197"/>
      <c r="E39" s="414">
        <v>1</v>
      </c>
      <c r="F39" s="465">
        <f t="shared" si="1"/>
        <v>1</v>
      </c>
      <c r="G39" s="123"/>
    </row>
    <row r="40" spans="1:7" s="78" customFormat="1" ht="18.899999999999999" customHeight="1">
      <c r="A40" s="125" t="s">
        <v>424</v>
      </c>
      <c r="B40" s="126"/>
      <c r="C40" s="196"/>
      <c r="D40" s="197"/>
      <c r="E40" s="414">
        <v>1783</v>
      </c>
      <c r="F40" s="465">
        <f t="shared" si="1"/>
        <v>1783</v>
      </c>
      <c r="G40" s="123"/>
    </row>
    <row r="41" spans="1:7" s="78" customFormat="1" ht="18.899999999999999" customHeight="1">
      <c r="A41" s="125" t="s">
        <v>389</v>
      </c>
      <c r="B41" s="126"/>
      <c r="C41" s="196">
        <v>159</v>
      </c>
      <c r="D41" s="197"/>
      <c r="E41" s="414">
        <v>2</v>
      </c>
      <c r="F41" s="465">
        <f t="shared" si="1"/>
        <v>2</v>
      </c>
      <c r="G41" s="123"/>
    </row>
    <row r="42" spans="1:7" s="78" customFormat="1" ht="18.899999999999999" customHeight="1">
      <c r="A42" s="125" t="s">
        <v>386</v>
      </c>
      <c r="B42" s="126"/>
      <c r="C42" s="196">
        <v>9</v>
      </c>
      <c r="D42" s="197"/>
      <c r="E42" s="414"/>
      <c r="F42" s="465">
        <f t="shared" si="1"/>
        <v>0</v>
      </c>
      <c r="G42" s="123"/>
    </row>
    <row r="43" spans="1:7" s="78" customFormat="1" ht="18.899999999999999" customHeight="1">
      <c r="A43" s="125" t="s">
        <v>387</v>
      </c>
      <c r="B43" s="126"/>
      <c r="C43" s="196">
        <v>50</v>
      </c>
      <c r="D43" s="197"/>
      <c r="E43" s="414"/>
      <c r="F43" s="465">
        <f t="shared" si="1"/>
        <v>0</v>
      </c>
      <c r="G43" s="123"/>
    </row>
    <row r="44" spans="1:7" s="78" customFormat="1" ht="18.899999999999999" customHeight="1">
      <c r="A44" s="125" t="s">
        <v>388</v>
      </c>
      <c r="B44" s="126"/>
      <c r="C44" s="196">
        <v>27</v>
      </c>
      <c r="D44" s="195"/>
      <c r="E44" s="414"/>
      <c r="F44" s="465">
        <f t="shared" si="1"/>
        <v>0</v>
      </c>
      <c r="G44" s="123"/>
    </row>
    <row r="45" spans="1:7" ht="13.5" customHeight="1">
      <c r="A45" s="129"/>
      <c r="B45" s="130"/>
      <c r="C45" s="130"/>
      <c r="D45" s="131"/>
      <c r="E45" s="132"/>
      <c r="F45" s="132"/>
      <c r="G45" s="132"/>
    </row>
    <row r="46" spans="1:7" s="258" customFormat="1" ht="18" customHeight="1">
      <c r="A46" s="255" t="s">
        <v>289</v>
      </c>
      <c r="B46" s="507" t="s">
        <v>57</v>
      </c>
      <c r="C46" s="507"/>
      <c r="D46" s="507"/>
      <c r="E46" s="272"/>
      <c r="F46" s="485" t="s">
        <v>356</v>
      </c>
      <c r="G46" s="485"/>
    </row>
    <row r="47" spans="1:7" s="273" customFormat="1" ht="15.6">
      <c r="A47" s="423" t="s">
        <v>179</v>
      </c>
      <c r="B47" s="481" t="s">
        <v>46</v>
      </c>
      <c r="C47" s="481"/>
      <c r="D47" s="481"/>
      <c r="E47" s="221"/>
      <c r="F47" s="482" t="s">
        <v>115</v>
      </c>
      <c r="G47" s="482"/>
    </row>
    <row r="48" spans="1:7">
      <c r="A48" s="129"/>
      <c r="B48" s="130"/>
      <c r="C48" s="130"/>
      <c r="D48" s="131"/>
      <c r="E48" s="132"/>
      <c r="F48" s="132"/>
      <c r="G48" s="132"/>
    </row>
    <row r="49" spans="1:7">
      <c r="A49" s="129"/>
      <c r="B49" s="130"/>
      <c r="C49" s="130"/>
      <c r="D49" s="131"/>
      <c r="E49" s="132"/>
      <c r="F49" s="132"/>
      <c r="G49" s="132"/>
    </row>
    <row r="50" spans="1:7">
      <c r="A50" s="129"/>
      <c r="B50" s="130"/>
      <c r="C50" s="130"/>
      <c r="D50" s="131"/>
      <c r="E50" s="132"/>
      <c r="F50" s="132"/>
      <c r="G50" s="132"/>
    </row>
    <row r="51" spans="1:7">
      <c r="A51" s="129"/>
      <c r="B51" s="130"/>
      <c r="C51" s="130"/>
      <c r="D51" s="131"/>
      <c r="E51" s="132"/>
      <c r="F51" s="132"/>
      <c r="G51" s="132"/>
    </row>
    <row r="52" spans="1:7">
      <c r="A52" s="129"/>
      <c r="B52" s="130"/>
      <c r="C52" s="130"/>
      <c r="D52" s="131"/>
      <c r="E52" s="132"/>
      <c r="F52" s="132"/>
      <c r="G52" s="132"/>
    </row>
    <row r="53" spans="1:7">
      <c r="A53" s="129"/>
      <c r="B53" s="130"/>
      <c r="C53" s="130"/>
      <c r="D53" s="131"/>
      <c r="E53" s="132"/>
      <c r="F53" s="132"/>
      <c r="G53" s="132"/>
    </row>
    <row r="54" spans="1:7">
      <c r="A54" s="129"/>
      <c r="B54" s="130"/>
      <c r="C54" s="130"/>
      <c r="D54" s="131"/>
      <c r="E54" s="132"/>
      <c r="F54" s="132"/>
      <c r="G54" s="132"/>
    </row>
    <row r="55" spans="1:7">
      <c r="A55" s="129"/>
      <c r="B55" s="130"/>
      <c r="C55" s="130"/>
      <c r="D55" s="131"/>
      <c r="E55" s="132"/>
      <c r="F55" s="132"/>
      <c r="G55" s="132"/>
    </row>
    <row r="56" spans="1:7">
      <c r="A56" s="129"/>
      <c r="B56" s="130"/>
      <c r="C56" s="130"/>
      <c r="D56" s="131"/>
      <c r="E56" s="132"/>
      <c r="F56" s="132"/>
      <c r="G56" s="132"/>
    </row>
    <row r="57" spans="1:7">
      <c r="A57" s="129"/>
      <c r="B57" s="130"/>
      <c r="C57" s="130"/>
      <c r="D57" s="131"/>
      <c r="E57" s="132"/>
      <c r="F57" s="132"/>
      <c r="G57" s="132"/>
    </row>
    <row r="58" spans="1:7">
      <c r="A58" s="129"/>
      <c r="B58" s="130"/>
      <c r="C58" s="130"/>
      <c r="D58" s="131"/>
      <c r="E58" s="132"/>
      <c r="F58" s="132"/>
      <c r="G58" s="132"/>
    </row>
    <row r="59" spans="1:7">
      <c r="A59" s="129"/>
      <c r="B59" s="130"/>
      <c r="C59" s="130"/>
      <c r="D59" s="131"/>
      <c r="E59" s="132"/>
      <c r="F59" s="132"/>
      <c r="G59" s="132"/>
    </row>
    <row r="60" spans="1:7">
      <c r="A60" s="129"/>
      <c r="B60" s="130"/>
      <c r="C60" s="130"/>
      <c r="D60" s="131"/>
      <c r="E60" s="132"/>
      <c r="F60" s="132"/>
      <c r="G60" s="132"/>
    </row>
    <row r="61" spans="1:7">
      <c r="A61" s="129"/>
      <c r="B61" s="130"/>
      <c r="C61" s="130"/>
      <c r="D61" s="131"/>
      <c r="E61" s="132"/>
      <c r="F61" s="132"/>
      <c r="G61" s="132"/>
    </row>
    <row r="62" spans="1:7">
      <c r="A62" s="129"/>
      <c r="B62" s="130"/>
      <c r="C62" s="130"/>
      <c r="D62" s="131"/>
      <c r="E62" s="132"/>
      <c r="F62" s="132"/>
      <c r="G62" s="132"/>
    </row>
    <row r="63" spans="1:7">
      <c r="A63" s="129"/>
      <c r="B63" s="130"/>
      <c r="C63" s="130"/>
      <c r="D63" s="131"/>
      <c r="E63" s="132"/>
      <c r="F63" s="132"/>
      <c r="G63" s="132"/>
    </row>
    <row r="64" spans="1:7">
      <c r="A64" s="129"/>
      <c r="B64" s="130"/>
      <c r="C64" s="130"/>
      <c r="D64" s="131"/>
      <c r="E64" s="132"/>
      <c r="F64" s="132"/>
      <c r="G64" s="132"/>
    </row>
    <row r="65" spans="1:7">
      <c r="A65" s="129"/>
      <c r="B65" s="130"/>
      <c r="C65" s="130"/>
      <c r="D65" s="131"/>
      <c r="E65" s="132"/>
      <c r="F65" s="132"/>
      <c r="G65" s="132"/>
    </row>
    <row r="66" spans="1:7">
      <c r="A66" s="129"/>
      <c r="B66" s="130"/>
      <c r="C66" s="130"/>
      <c r="D66" s="131"/>
      <c r="E66" s="132"/>
      <c r="F66" s="132"/>
      <c r="G66" s="132"/>
    </row>
    <row r="67" spans="1:7">
      <c r="A67" s="129"/>
      <c r="B67" s="130"/>
      <c r="C67" s="130"/>
      <c r="D67" s="131"/>
      <c r="E67" s="132"/>
      <c r="F67" s="132"/>
      <c r="G67" s="132"/>
    </row>
    <row r="68" spans="1:7">
      <c r="A68" s="129"/>
      <c r="B68" s="130"/>
      <c r="C68" s="130"/>
      <c r="D68" s="131"/>
      <c r="E68" s="132"/>
      <c r="F68" s="132"/>
      <c r="G68" s="132"/>
    </row>
    <row r="69" spans="1:7">
      <c r="A69" s="129"/>
      <c r="B69" s="130"/>
      <c r="C69" s="130"/>
      <c r="D69" s="131"/>
      <c r="E69" s="132"/>
      <c r="F69" s="132"/>
      <c r="G69" s="132"/>
    </row>
    <row r="70" spans="1:7">
      <c r="A70" s="129"/>
      <c r="B70" s="130"/>
      <c r="C70" s="130"/>
      <c r="D70" s="131"/>
      <c r="E70" s="132"/>
      <c r="F70" s="132"/>
      <c r="G70" s="132"/>
    </row>
    <row r="71" spans="1:7">
      <c r="A71" s="129"/>
      <c r="B71" s="130"/>
      <c r="C71" s="130"/>
      <c r="D71" s="131"/>
      <c r="E71" s="132"/>
      <c r="F71" s="132"/>
      <c r="G71" s="132"/>
    </row>
    <row r="72" spans="1:7">
      <c r="A72" s="129"/>
      <c r="B72" s="130"/>
      <c r="C72" s="130"/>
      <c r="D72" s="131"/>
      <c r="E72" s="132"/>
      <c r="F72" s="132"/>
      <c r="G72" s="132"/>
    </row>
    <row r="73" spans="1:7">
      <c r="A73" s="129"/>
      <c r="B73" s="130"/>
      <c r="C73" s="130"/>
      <c r="D73" s="131"/>
      <c r="E73" s="132"/>
      <c r="F73" s="132"/>
      <c r="G73" s="132"/>
    </row>
    <row r="74" spans="1:7">
      <c r="A74" s="129"/>
      <c r="B74" s="130"/>
      <c r="C74" s="130"/>
      <c r="D74" s="131"/>
      <c r="E74" s="132"/>
      <c r="F74" s="132"/>
      <c r="G74" s="132"/>
    </row>
    <row r="75" spans="1:7">
      <c r="A75" s="129"/>
      <c r="B75" s="130"/>
      <c r="C75" s="130"/>
      <c r="D75" s="131"/>
      <c r="E75" s="132"/>
      <c r="F75" s="132"/>
      <c r="G75" s="132"/>
    </row>
    <row r="76" spans="1:7">
      <c r="A76" s="129"/>
      <c r="D76" s="133"/>
      <c r="E76" s="134"/>
      <c r="F76" s="134"/>
      <c r="G76" s="134"/>
    </row>
    <row r="77" spans="1:7">
      <c r="A77" s="88"/>
      <c r="D77" s="133"/>
      <c r="E77" s="134"/>
      <c r="F77" s="134"/>
      <c r="G77" s="134"/>
    </row>
    <row r="78" spans="1:7">
      <c r="A78" s="88"/>
      <c r="D78" s="133"/>
      <c r="E78" s="134"/>
      <c r="F78" s="134"/>
      <c r="G78" s="134"/>
    </row>
    <row r="79" spans="1:7">
      <c r="A79" s="88"/>
      <c r="D79" s="133"/>
      <c r="E79" s="134"/>
      <c r="F79" s="134"/>
      <c r="G79" s="134"/>
    </row>
    <row r="80" spans="1:7">
      <c r="A80" s="88"/>
      <c r="D80" s="133"/>
      <c r="E80" s="134"/>
      <c r="F80" s="134"/>
      <c r="G80" s="134"/>
    </row>
    <row r="81" spans="1:7">
      <c r="A81" s="88"/>
      <c r="D81" s="133"/>
      <c r="E81" s="134"/>
      <c r="F81" s="134"/>
      <c r="G81" s="134"/>
    </row>
    <row r="82" spans="1:7">
      <c r="A82" s="88"/>
      <c r="D82" s="133"/>
      <c r="E82" s="134"/>
      <c r="F82" s="134"/>
      <c r="G82" s="134"/>
    </row>
    <row r="83" spans="1:7">
      <c r="A83" s="88"/>
      <c r="D83" s="133"/>
      <c r="E83" s="134"/>
      <c r="F83" s="134"/>
      <c r="G83" s="134"/>
    </row>
    <row r="84" spans="1:7">
      <c r="A84" s="88"/>
      <c r="D84" s="133"/>
      <c r="E84" s="134"/>
      <c r="F84" s="134"/>
      <c r="G84" s="134"/>
    </row>
    <row r="85" spans="1:7">
      <c r="A85" s="88"/>
      <c r="D85" s="133"/>
      <c r="E85" s="134"/>
      <c r="F85" s="134"/>
      <c r="G85" s="134"/>
    </row>
    <row r="86" spans="1:7">
      <c r="A86" s="88"/>
      <c r="D86" s="133"/>
      <c r="E86" s="134"/>
      <c r="F86" s="134"/>
      <c r="G86" s="134"/>
    </row>
    <row r="87" spans="1:7">
      <c r="A87" s="88"/>
      <c r="D87" s="133"/>
      <c r="E87" s="134"/>
      <c r="F87" s="134"/>
      <c r="G87" s="134"/>
    </row>
    <row r="88" spans="1:7">
      <c r="A88" s="88"/>
      <c r="D88" s="133"/>
      <c r="E88" s="134"/>
      <c r="F88" s="134"/>
      <c r="G88" s="134"/>
    </row>
    <row r="89" spans="1:7">
      <c r="A89" s="88"/>
      <c r="D89" s="133"/>
      <c r="E89" s="134"/>
      <c r="F89" s="134"/>
      <c r="G89" s="134"/>
    </row>
    <row r="90" spans="1:7">
      <c r="A90" s="88"/>
      <c r="D90" s="133"/>
      <c r="E90" s="134"/>
      <c r="F90" s="134"/>
      <c r="G90" s="134"/>
    </row>
    <row r="91" spans="1:7">
      <c r="A91" s="88"/>
      <c r="D91" s="133"/>
      <c r="E91" s="134"/>
      <c r="F91" s="134"/>
      <c r="G91" s="134"/>
    </row>
    <row r="92" spans="1:7">
      <c r="A92" s="88"/>
      <c r="D92" s="133"/>
      <c r="E92" s="134"/>
      <c r="F92" s="134"/>
      <c r="G92" s="134"/>
    </row>
    <row r="93" spans="1:7">
      <c r="A93" s="88"/>
      <c r="D93" s="133"/>
      <c r="E93" s="134"/>
      <c r="F93" s="134"/>
      <c r="G93" s="134"/>
    </row>
    <row r="94" spans="1:7">
      <c r="A94" s="88"/>
      <c r="D94" s="133"/>
      <c r="E94" s="134"/>
      <c r="F94" s="134"/>
      <c r="G94" s="134"/>
    </row>
    <row r="95" spans="1:7">
      <c r="A95" s="88"/>
      <c r="D95" s="133"/>
      <c r="E95" s="134"/>
      <c r="F95" s="134"/>
      <c r="G95" s="134"/>
    </row>
    <row r="96" spans="1:7">
      <c r="A96" s="88"/>
      <c r="D96" s="133"/>
      <c r="E96" s="134"/>
      <c r="F96" s="134"/>
      <c r="G96" s="134"/>
    </row>
    <row r="97" spans="1:7">
      <c r="A97" s="88"/>
      <c r="D97" s="133"/>
      <c r="E97" s="134"/>
      <c r="F97" s="134"/>
      <c r="G97" s="134"/>
    </row>
    <row r="98" spans="1:7">
      <c r="A98" s="88"/>
      <c r="D98" s="133"/>
      <c r="E98" s="134"/>
      <c r="F98" s="134"/>
      <c r="G98" s="134"/>
    </row>
    <row r="99" spans="1:7">
      <c r="A99" s="88"/>
    </row>
    <row r="100" spans="1:7">
      <c r="A100" s="89"/>
    </row>
    <row r="101" spans="1:7">
      <c r="A101" s="89"/>
    </row>
    <row r="102" spans="1:7">
      <c r="A102" s="89"/>
    </row>
    <row r="103" spans="1:7">
      <c r="A103" s="89"/>
    </row>
    <row r="104" spans="1:7">
      <c r="A104" s="89"/>
    </row>
    <row r="105" spans="1:7">
      <c r="A105" s="89"/>
    </row>
    <row r="106" spans="1:7">
      <c r="A106" s="89"/>
    </row>
    <row r="107" spans="1:7">
      <c r="A107" s="89"/>
    </row>
    <row r="108" spans="1:7">
      <c r="A108" s="89"/>
    </row>
    <row r="109" spans="1:7">
      <c r="A109" s="89"/>
    </row>
    <row r="110" spans="1:7">
      <c r="A110" s="89"/>
    </row>
    <row r="111" spans="1:7">
      <c r="A111" s="89"/>
    </row>
    <row r="112" spans="1:7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  <row r="259" spans="1:1">
      <c r="A259" s="89"/>
    </row>
    <row r="260" spans="1:1">
      <c r="A260" s="89"/>
    </row>
    <row r="261" spans="1:1">
      <c r="A261" s="89"/>
    </row>
    <row r="262" spans="1:1">
      <c r="A262" s="89"/>
    </row>
    <row r="263" spans="1:1">
      <c r="A263" s="89"/>
    </row>
    <row r="264" spans="1:1">
      <c r="A264" s="89"/>
    </row>
    <row r="265" spans="1:1">
      <c r="A265" s="89"/>
    </row>
    <row r="266" spans="1:1">
      <c r="A266" s="89"/>
    </row>
  </sheetData>
  <sheetProtection algorithmName="SHA-512" hashValue="Dq+2S0zBJO5XzdAcQ1B6vFyQ8zivVb5LnJ7w2VO4iLXLiowrkBuOsogJhkciXm0fVtQHIrKCTHQdEnVxvpVdOw==" saltValue="juWBoZm4qQopbsvkloHTrw==" spinCount="100000" sheet="1" objects="1" scenarios="1" selectLockedCells="1" selectUnlockedCells="1"/>
  <mergeCells count="5">
    <mergeCell ref="B46:D46"/>
    <mergeCell ref="B47:D47"/>
    <mergeCell ref="F46:G46"/>
    <mergeCell ref="F47:G47"/>
    <mergeCell ref="A2:G2"/>
  </mergeCells>
  <pageMargins left="0.59055118110236227" right="0.59055118110236227" top="0.98425196850393704" bottom="0.59055118110236227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view="pageBreakPreview" topLeftCell="A25" zoomScale="61" zoomScaleNormal="75" zoomScaleSheetLayoutView="61" workbookViewId="0">
      <selection activeCell="A18" sqref="A18:XFD18"/>
    </sheetView>
  </sheetViews>
  <sheetFormatPr defaultColWidth="9.109375" defaultRowHeight="18"/>
  <cols>
    <col min="1" max="1" width="44.88671875" style="9" customWidth="1"/>
    <col min="2" max="2" width="19.33203125" style="313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42" t="s">
        <v>172</v>
      </c>
    </row>
    <row r="2" spans="1:15" s="405" customFormat="1" ht="25.5" customHeight="1">
      <c r="A2" s="531" t="s">
        <v>66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</row>
    <row r="3" spans="1:15" s="437" customFormat="1" ht="25.5" customHeight="1">
      <c r="A3" s="532" t="s">
        <v>406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</row>
    <row r="4" spans="1:15" s="405" customFormat="1" ht="25.5" customHeight="1">
      <c r="A4" s="536" t="s">
        <v>293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</row>
    <row r="5" spans="1:15" ht="21">
      <c r="A5" s="537"/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</row>
    <row r="6" spans="1:15" ht="41.25" customHeight="1">
      <c r="A6" s="512" t="s">
        <v>131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</row>
    <row r="7" spans="1:15" ht="33" customHeight="1">
      <c r="A7" s="538" t="s">
        <v>113</v>
      </c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</row>
    <row r="8" spans="1:15" s="45" customFormat="1" ht="74.25" customHeight="1">
      <c r="A8" s="523" t="s">
        <v>102</v>
      </c>
      <c r="B8" s="523"/>
      <c r="C8" s="524" t="s">
        <v>375</v>
      </c>
      <c r="D8" s="524"/>
      <c r="E8" s="522"/>
      <c r="F8" s="521" t="s">
        <v>407</v>
      </c>
      <c r="G8" s="524"/>
      <c r="H8" s="522"/>
      <c r="I8" s="523" t="s">
        <v>408</v>
      </c>
      <c r="J8" s="523"/>
      <c r="K8" s="523"/>
      <c r="L8" s="523" t="s">
        <v>210</v>
      </c>
      <c r="M8" s="523"/>
      <c r="N8" s="521" t="s">
        <v>211</v>
      </c>
      <c r="O8" s="522"/>
    </row>
    <row r="9" spans="1:15" s="45" customFormat="1" ht="27.75" customHeight="1">
      <c r="A9" s="523">
        <v>1</v>
      </c>
      <c r="B9" s="523"/>
      <c r="C9" s="524">
        <v>2</v>
      </c>
      <c r="D9" s="524"/>
      <c r="E9" s="522"/>
      <c r="F9" s="521">
        <v>3</v>
      </c>
      <c r="G9" s="524"/>
      <c r="H9" s="522"/>
      <c r="I9" s="523">
        <v>4</v>
      </c>
      <c r="J9" s="523"/>
      <c r="K9" s="523"/>
      <c r="L9" s="521">
        <v>5</v>
      </c>
      <c r="M9" s="522"/>
      <c r="N9" s="523">
        <v>6</v>
      </c>
      <c r="O9" s="523"/>
    </row>
    <row r="10" spans="1:15" s="45" customFormat="1" ht="135.75" customHeight="1">
      <c r="A10" s="545" t="s">
        <v>332</v>
      </c>
      <c r="B10" s="545"/>
      <c r="C10" s="527">
        <f>SUM(C11:E13)</f>
        <v>207</v>
      </c>
      <c r="D10" s="528"/>
      <c r="E10" s="529"/>
      <c r="F10" s="527">
        <f>SUM(F11:H13)</f>
        <v>209</v>
      </c>
      <c r="G10" s="528"/>
      <c r="H10" s="529"/>
      <c r="I10" s="527">
        <f>SUM(I11:K13)</f>
        <v>204</v>
      </c>
      <c r="J10" s="528"/>
      <c r="K10" s="529"/>
      <c r="L10" s="530">
        <f t="shared" ref="L10:L25" si="0">I10-F10</f>
        <v>-5</v>
      </c>
      <c r="M10" s="530"/>
      <c r="N10" s="553">
        <f t="shared" ref="N10:N25" si="1">IF(F10=0,0,I10/F10*100)</f>
        <v>97.607655502392348</v>
      </c>
      <c r="O10" s="554"/>
    </row>
    <row r="11" spans="1:15" s="45" customFormat="1" ht="33" customHeight="1">
      <c r="A11" s="546" t="s">
        <v>104</v>
      </c>
      <c r="B11" s="546"/>
      <c r="C11" s="577">
        <v>1</v>
      </c>
      <c r="D11" s="578"/>
      <c r="E11" s="579"/>
      <c r="F11" s="509">
        <v>1</v>
      </c>
      <c r="G11" s="510"/>
      <c r="H11" s="511"/>
      <c r="I11" s="509">
        <v>1</v>
      </c>
      <c r="J11" s="510"/>
      <c r="K11" s="511"/>
      <c r="L11" s="516">
        <f t="shared" si="0"/>
        <v>0</v>
      </c>
      <c r="M11" s="516"/>
      <c r="N11" s="525">
        <f t="shared" si="1"/>
        <v>100</v>
      </c>
      <c r="O11" s="526"/>
    </row>
    <row r="12" spans="1:15" s="45" customFormat="1" ht="33" customHeight="1">
      <c r="A12" s="546" t="s">
        <v>103</v>
      </c>
      <c r="B12" s="546"/>
      <c r="C12" s="577">
        <v>40</v>
      </c>
      <c r="D12" s="578"/>
      <c r="E12" s="579"/>
      <c r="F12" s="509">
        <v>40</v>
      </c>
      <c r="G12" s="510"/>
      <c r="H12" s="511"/>
      <c r="I12" s="509">
        <v>40</v>
      </c>
      <c r="J12" s="510"/>
      <c r="K12" s="511"/>
      <c r="L12" s="516">
        <f t="shared" si="0"/>
        <v>0</v>
      </c>
      <c r="M12" s="516"/>
      <c r="N12" s="525">
        <f t="shared" si="1"/>
        <v>100</v>
      </c>
      <c r="O12" s="526"/>
    </row>
    <row r="13" spans="1:15" s="45" customFormat="1" ht="33" customHeight="1">
      <c r="A13" s="546" t="s">
        <v>105</v>
      </c>
      <c r="B13" s="546"/>
      <c r="C13" s="577">
        <v>166</v>
      </c>
      <c r="D13" s="578"/>
      <c r="E13" s="579"/>
      <c r="F13" s="509">
        <v>168</v>
      </c>
      <c r="G13" s="510"/>
      <c r="H13" s="511"/>
      <c r="I13" s="509">
        <v>163</v>
      </c>
      <c r="J13" s="510"/>
      <c r="K13" s="511"/>
      <c r="L13" s="516">
        <f t="shared" si="0"/>
        <v>-5</v>
      </c>
      <c r="M13" s="516"/>
      <c r="N13" s="525">
        <f t="shared" si="1"/>
        <v>97.023809523809518</v>
      </c>
      <c r="O13" s="526"/>
    </row>
    <row r="14" spans="1:15" s="45" customFormat="1" ht="44.25" customHeight="1">
      <c r="A14" s="545" t="s">
        <v>159</v>
      </c>
      <c r="B14" s="545"/>
      <c r="C14" s="527">
        <f>SUM(C15:E17)</f>
        <v>35663</v>
      </c>
      <c r="D14" s="528"/>
      <c r="E14" s="529"/>
      <c r="F14" s="527">
        <f>SUM(F15:H17)</f>
        <v>37803</v>
      </c>
      <c r="G14" s="528"/>
      <c r="H14" s="529"/>
      <c r="I14" s="527">
        <f>SUM(I15:K17)</f>
        <v>40097</v>
      </c>
      <c r="J14" s="528"/>
      <c r="K14" s="529"/>
      <c r="L14" s="530">
        <f t="shared" si="0"/>
        <v>2294</v>
      </c>
      <c r="M14" s="530"/>
      <c r="N14" s="553">
        <f t="shared" si="1"/>
        <v>106.06830145755627</v>
      </c>
      <c r="O14" s="554"/>
    </row>
    <row r="15" spans="1:15" s="45" customFormat="1" ht="33" customHeight="1">
      <c r="A15" s="546" t="s">
        <v>104</v>
      </c>
      <c r="B15" s="546"/>
      <c r="C15" s="509">
        <v>338</v>
      </c>
      <c r="D15" s="510"/>
      <c r="E15" s="511"/>
      <c r="F15" s="509">
        <v>374</v>
      </c>
      <c r="G15" s="510"/>
      <c r="H15" s="511"/>
      <c r="I15" s="509">
        <v>333</v>
      </c>
      <c r="J15" s="510"/>
      <c r="K15" s="511"/>
      <c r="L15" s="516">
        <f t="shared" si="0"/>
        <v>-41</v>
      </c>
      <c r="M15" s="516"/>
      <c r="N15" s="525">
        <f t="shared" si="1"/>
        <v>89.037433155080208</v>
      </c>
      <c r="O15" s="526"/>
    </row>
    <row r="16" spans="1:15" s="45" customFormat="1" ht="33" customHeight="1">
      <c r="A16" s="546" t="s">
        <v>103</v>
      </c>
      <c r="B16" s="546"/>
      <c r="C16" s="509">
        <v>10069</v>
      </c>
      <c r="D16" s="510"/>
      <c r="E16" s="511"/>
      <c r="F16" s="509">
        <v>10688</v>
      </c>
      <c r="G16" s="510"/>
      <c r="H16" s="511"/>
      <c r="I16" s="509">
        <v>11365</v>
      </c>
      <c r="J16" s="510"/>
      <c r="K16" s="511"/>
      <c r="L16" s="516">
        <f t="shared" si="0"/>
        <v>677</v>
      </c>
      <c r="M16" s="516"/>
      <c r="N16" s="525">
        <f t="shared" si="1"/>
        <v>106.33420658682635</v>
      </c>
      <c r="O16" s="526"/>
    </row>
    <row r="17" spans="1:25" s="45" customFormat="1" ht="33" customHeight="1">
      <c r="A17" s="546" t="s">
        <v>105</v>
      </c>
      <c r="B17" s="546"/>
      <c r="C17" s="509">
        <v>25256</v>
      </c>
      <c r="D17" s="510"/>
      <c r="E17" s="511"/>
      <c r="F17" s="509">
        <v>26741</v>
      </c>
      <c r="G17" s="510"/>
      <c r="H17" s="511"/>
      <c r="I17" s="509">
        <v>28399</v>
      </c>
      <c r="J17" s="510"/>
      <c r="K17" s="511"/>
      <c r="L17" s="516">
        <f t="shared" si="0"/>
        <v>1658</v>
      </c>
      <c r="M17" s="516"/>
      <c r="N17" s="525">
        <f t="shared" si="1"/>
        <v>106.20021689540407</v>
      </c>
      <c r="O17" s="526"/>
    </row>
    <row r="18" spans="1:25" s="45" customFormat="1" ht="47.25" customHeight="1">
      <c r="A18" s="545" t="s">
        <v>160</v>
      </c>
      <c r="B18" s="545"/>
      <c r="C18" s="527">
        <f>'I. Фін результат'!C95</f>
        <v>35582</v>
      </c>
      <c r="D18" s="528"/>
      <c r="E18" s="529"/>
      <c r="F18" s="527">
        <f>'I. Фін результат'!E95</f>
        <v>37803</v>
      </c>
      <c r="G18" s="528"/>
      <c r="H18" s="529"/>
      <c r="I18" s="527">
        <f>'I. Фін результат'!F95</f>
        <v>39931</v>
      </c>
      <c r="J18" s="528"/>
      <c r="K18" s="529"/>
      <c r="L18" s="530">
        <f t="shared" si="0"/>
        <v>2128</v>
      </c>
      <c r="M18" s="530"/>
      <c r="N18" s="553">
        <f t="shared" si="1"/>
        <v>105.62918286908447</v>
      </c>
      <c r="O18" s="554"/>
    </row>
    <row r="19" spans="1:25" s="45" customFormat="1" ht="33" customHeight="1">
      <c r="A19" s="546" t="s">
        <v>104</v>
      </c>
      <c r="B19" s="546"/>
      <c r="C19" s="509">
        <v>341</v>
      </c>
      <c r="D19" s="510"/>
      <c r="E19" s="511"/>
      <c r="F19" s="509">
        <v>374</v>
      </c>
      <c r="G19" s="510"/>
      <c r="H19" s="511"/>
      <c r="I19" s="509">
        <v>339</v>
      </c>
      <c r="J19" s="510"/>
      <c r="K19" s="511"/>
      <c r="L19" s="516">
        <f t="shared" si="0"/>
        <v>-35</v>
      </c>
      <c r="M19" s="516"/>
      <c r="N19" s="525">
        <f t="shared" si="1"/>
        <v>90.641711229946523</v>
      </c>
      <c r="O19" s="526"/>
    </row>
    <row r="20" spans="1:25" s="45" customFormat="1" ht="33" customHeight="1">
      <c r="A20" s="546" t="s">
        <v>103</v>
      </c>
      <c r="B20" s="546"/>
      <c r="C20" s="509">
        <v>10163</v>
      </c>
      <c r="D20" s="510"/>
      <c r="E20" s="511"/>
      <c r="F20" s="509">
        <v>10688</v>
      </c>
      <c r="G20" s="510"/>
      <c r="H20" s="511"/>
      <c r="I20" s="509">
        <v>11444</v>
      </c>
      <c r="J20" s="510"/>
      <c r="K20" s="511"/>
      <c r="L20" s="516">
        <f t="shared" si="0"/>
        <v>756</v>
      </c>
      <c r="M20" s="516"/>
      <c r="N20" s="525">
        <f t="shared" si="1"/>
        <v>107.07335329341316</v>
      </c>
      <c r="O20" s="526"/>
    </row>
    <row r="21" spans="1:25" s="45" customFormat="1" ht="33" customHeight="1">
      <c r="A21" s="546" t="s">
        <v>105</v>
      </c>
      <c r="B21" s="546"/>
      <c r="C21" s="509">
        <v>25078</v>
      </c>
      <c r="D21" s="510"/>
      <c r="E21" s="511"/>
      <c r="F21" s="509">
        <f>F18-F19-F20</f>
        <v>26741</v>
      </c>
      <c r="G21" s="510"/>
      <c r="H21" s="511"/>
      <c r="I21" s="509">
        <f>I18-I19-I20</f>
        <v>28148</v>
      </c>
      <c r="J21" s="510"/>
      <c r="K21" s="511"/>
      <c r="L21" s="516">
        <f t="shared" si="0"/>
        <v>1407</v>
      </c>
      <c r="M21" s="516"/>
      <c r="N21" s="525">
        <f t="shared" si="1"/>
        <v>105.26158333644963</v>
      </c>
      <c r="O21" s="526"/>
    </row>
    <row r="22" spans="1:25" s="45" customFormat="1" ht="71.25" customHeight="1">
      <c r="A22" s="545" t="s">
        <v>186</v>
      </c>
      <c r="B22" s="545"/>
      <c r="C22" s="527">
        <f>IF(C10=0,0,ROUND(C18/C10/9*1000,0))</f>
        <v>19099</v>
      </c>
      <c r="D22" s="528"/>
      <c r="E22" s="529"/>
      <c r="F22" s="527">
        <f>IF(F10=0,0,ROUND(F18/F10/9*1000,0))</f>
        <v>20097</v>
      </c>
      <c r="G22" s="528"/>
      <c r="H22" s="529"/>
      <c r="I22" s="527">
        <f>IF(I10=0,0,ROUND(I18/I10/9*1000,0))</f>
        <v>21749</v>
      </c>
      <c r="J22" s="528"/>
      <c r="K22" s="529"/>
      <c r="L22" s="530">
        <f t="shared" si="0"/>
        <v>1652</v>
      </c>
      <c r="M22" s="530"/>
      <c r="N22" s="553">
        <f t="shared" si="1"/>
        <v>108.22013235806341</v>
      </c>
      <c r="O22" s="554"/>
    </row>
    <row r="23" spans="1:25" s="45" customFormat="1" ht="33" customHeight="1">
      <c r="A23" s="546" t="s">
        <v>104</v>
      </c>
      <c r="B23" s="546"/>
      <c r="C23" s="509">
        <f>IF(C11=0,0,ROUND(C19/C11/9*1000,0))</f>
        <v>37889</v>
      </c>
      <c r="D23" s="510"/>
      <c r="E23" s="511"/>
      <c r="F23" s="509">
        <f>IF(F11=0,0,ROUND(F19/F11/9*1000,0))</f>
        <v>41556</v>
      </c>
      <c r="G23" s="510"/>
      <c r="H23" s="511"/>
      <c r="I23" s="509">
        <f>IF(I11=0,0,ROUND(I19/I11/9*1000,0))</f>
        <v>37667</v>
      </c>
      <c r="J23" s="510"/>
      <c r="K23" s="511"/>
      <c r="L23" s="516">
        <f>I23-F23</f>
        <v>-3889</v>
      </c>
      <c r="M23" s="516"/>
      <c r="N23" s="525">
        <f>IF(F23=0,0,I23/F23*100)</f>
        <v>90.641543940706512</v>
      </c>
      <c r="O23" s="526"/>
    </row>
    <row r="24" spans="1:25" s="45" customFormat="1" ht="33" customHeight="1">
      <c r="A24" s="546" t="s">
        <v>103</v>
      </c>
      <c r="B24" s="546"/>
      <c r="C24" s="509">
        <f>IF(C12=0,0,ROUND(C20/C12/9*1000,0))</f>
        <v>28231</v>
      </c>
      <c r="D24" s="510"/>
      <c r="E24" s="511"/>
      <c r="F24" s="509">
        <f>IF(F12=0,0,ROUND(F20/F12/9*1000,0))</f>
        <v>29689</v>
      </c>
      <c r="G24" s="510"/>
      <c r="H24" s="511"/>
      <c r="I24" s="509">
        <f>IF(I12=0,0,ROUND(I20/I12/9*1000,0))</f>
        <v>31789</v>
      </c>
      <c r="J24" s="510"/>
      <c r="K24" s="511"/>
      <c r="L24" s="516">
        <f t="shared" si="0"/>
        <v>2100</v>
      </c>
      <c r="M24" s="516"/>
      <c r="N24" s="525">
        <f t="shared" si="1"/>
        <v>107.07332682138167</v>
      </c>
      <c r="O24" s="526"/>
    </row>
    <row r="25" spans="1:25" s="45" customFormat="1" ht="33" customHeight="1">
      <c r="A25" s="546" t="s">
        <v>105</v>
      </c>
      <c r="B25" s="546"/>
      <c r="C25" s="509">
        <f>IF(C13=0,0,ROUND(C21/C13/9*1000,0))</f>
        <v>16786</v>
      </c>
      <c r="D25" s="510"/>
      <c r="E25" s="511"/>
      <c r="F25" s="509">
        <f>IF(F13=0,0,ROUND(F21/F13/9*1000,0))</f>
        <v>17686</v>
      </c>
      <c r="G25" s="510"/>
      <c r="H25" s="511"/>
      <c r="I25" s="509">
        <f>IF(I13=0,0,ROUND(I21/I13/9*1000,0))</f>
        <v>19187</v>
      </c>
      <c r="J25" s="510"/>
      <c r="K25" s="511"/>
      <c r="L25" s="516">
        <f t="shared" si="0"/>
        <v>1501</v>
      </c>
      <c r="M25" s="516"/>
      <c r="N25" s="525">
        <f t="shared" si="1"/>
        <v>108.48693882166684</v>
      </c>
      <c r="O25" s="526"/>
      <c r="W25" s="589"/>
      <c r="X25" s="589"/>
      <c r="Y25" s="589"/>
    </row>
    <row r="26" spans="1:25" s="45" customFormat="1" ht="13.5" customHeight="1">
      <c r="A26" s="338"/>
      <c r="B26" s="338"/>
      <c r="C26" s="338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6"/>
      <c r="O26" s="336"/>
      <c r="W26" s="580"/>
      <c r="X26" s="580"/>
      <c r="Y26" s="580"/>
    </row>
    <row r="27" spans="1:25" ht="32.25" customHeight="1">
      <c r="A27" s="520"/>
      <c r="B27" s="520"/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520"/>
      <c r="O27" s="520"/>
      <c r="W27" s="580"/>
      <c r="X27" s="580"/>
      <c r="Y27" s="580"/>
    </row>
    <row r="28" spans="1:25" ht="3.75" customHeight="1">
      <c r="A28" s="335"/>
      <c r="B28" s="335"/>
      <c r="C28" s="335"/>
      <c r="D28" s="335"/>
      <c r="E28" s="335"/>
      <c r="F28" s="335"/>
      <c r="G28" s="335"/>
      <c r="H28" s="335"/>
      <c r="I28" s="335"/>
      <c r="J28" s="21"/>
      <c r="K28" s="21"/>
      <c r="L28" s="21"/>
      <c r="M28" s="21"/>
      <c r="N28" s="21"/>
      <c r="O28" s="21"/>
      <c r="W28" s="580"/>
      <c r="X28" s="580"/>
      <c r="Y28" s="580"/>
    </row>
    <row r="29" spans="1:25" ht="22.8">
      <c r="A29" s="512" t="s">
        <v>213</v>
      </c>
      <c r="B29" s="512"/>
      <c r="C29" s="512"/>
      <c r="D29" s="512"/>
      <c r="E29" s="512"/>
      <c r="F29" s="512"/>
      <c r="G29" s="512"/>
      <c r="H29" s="512"/>
      <c r="I29" s="512"/>
      <c r="J29" s="512"/>
      <c r="W29" s="45"/>
      <c r="X29" s="45"/>
      <c r="Y29" s="45"/>
    </row>
    <row r="30" spans="1:25" ht="9.75" customHeight="1">
      <c r="A30" s="323"/>
      <c r="W30" s="45"/>
      <c r="X30" s="45"/>
      <c r="Y30" s="45"/>
    </row>
    <row r="31" spans="1:25" ht="37.5" customHeight="1">
      <c r="A31" s="583" t="s">
        <v>217</v>
      </c>
      <c r="B31" s="584"/>
      <c r="C31" s="585"/>
      <c r="D31" s="513" t="s">
        <v>407</v>
      </c>
      <c r="E31" s="514"/>
      <c r="F31" s="515"/>
      <c r="G31" s="533" t="s">
        <v>408</v>
      </c>
      <c r="H31" s="533"/>
      <c r="I31" s="533"/>
      <c r="J31" s="533" t="s">
        <v>218</v>
      </c>
      <c r="K31" s="533"/>
      <c r="L31" s="533"/>
      <c r="M31" s="513" t="s">
        <v>219</v>
      </c>
      <c r="N31" s="514"/>
      <c r="O31" s="515"/>
    </row>
    <row r="32" spans="1:25" ht="150.75" customHeight="1">
      <c r="A32" s="586"/>
      <c r="B32" s="587"/>
      <c r="C32" s="588"/>
      <c r="D32" s="333" t="s">
        <v>214</v>
      </c>
      <c r="E32" s="333" t="s">
        <v>215</v>
      </c>
      <c r="F32" s="333" t="s">
        <v>216</v>
      </c>
      <c r="G32" s="333" t="s">
        <v>214</v>
      </c>
      <c r="H32" s="333" t="s">
        <v>215</v>
      </c>
      <c r="I32" s="333" t="s">
        <v>216</v>
      </c>
      <c r="J32" s="333" t="s">
        <v>214</v>
      </c>
      <c r="K32" s="333" t="s">
        <v>215</v>
      </c>
      <c r="L32" s="333" t="s">
        <v>216</v>
      </c>
      <c r="M32" s="334" t="s">
        <v>220</v>
      </c>
      <c r="N32" s="334" t="s">
        <v>221</v>
      </c>
      <c r="O32" s="334" t="s">
        <v>222</v>
      </c>
    </row>
    <row r="33" spans="1:15" ht="25.5" customHeight="1">
      <c r="A33" s="513">
        <v>1</v>
      </c>
      <c r="B33" s="514"/>
      <c r="C33" s="515"/>
      <c r="D33" s="333">
        <v>2</v>
      </c>
      <c r="E33" s="333">
        <v>3</v>
      </c>
      <c r="F33" s="333">
        <v>4</v>
      </c>
      <c r="G33" s="333">
        <v>5</v>
      </c>
      <c r="H33" s="332">
        <v>6</v>
      </c>
      <c r="I33" s="332">
        <v>7</v>
      </c>
      <c r="J33" s="332">
        <v>8</v>
      </c>
      <c r="K33" s="332">
        <v>9</v>
      </c>
      <c r="L33" s="332">
        <v>10</v>
      </c>
      <c r="M33" s="332">
        <v>11</v>
      </c>
      <c r="N33" s="332">
        <v>12</v>
      </c>
      <c r="O33" s="332">
        <v>13</v>
      </c>
    </row>
    <row r="34" spans="1:15" ht="29.25" customHeight="1">
      <c r="A34" s="567" t="s">
        <v>236</v>
      </c>
      <c r="B34" s="568"/>
      <c r="C34" s="569"/>
      <c r="D34" s="330">
        <v>73213</v>
      </c>
      <c r="E34" s="330"/>
      <c r="F34" s="330"/>
      <c r="G34" s="330">
        <v>75090</v>
      </c>
      <c r="H34" s="390"/>
      <c r="I34" s="406"/>
      <c r="J34" s="394">
        <f t="shared" ref="J34:J45" si="2">G34-D34</f>
        <v>1877</v>
      </c>
      <c r="K34" s="390"/>
      <c r="L34" s="390"/>
      <c r="M34" s="329">
        <f>IF(D34=0,0,G34/D34*100)</f>
        <v>102.56375233906547</v>
      </c>
      <c r="N34" s="332"/>
      <c r="O34" s="332"/>
    </row>
    <row r="35" spans="1:15" ht="29.25" customHeight="1">
      <c r="A35" s="567" t="s">
        <v>284</v>
      </c>
      <c r="B35" s="568"/>
      <c r="C35" s="569"/>
      <c r="D35" s="330">
        <v>6399</v>
      </c>
      <c r="E35" s="330"/>
      <c r="F35" s="330"/>
      <c r="G35" s="330">
        <v>6430</v>
      </c>
      <c r="H35" s="390"/>
      <c r="I35" s="406"/>
      <c r="J35" s="394">
        <f t="shared" si="2"/>
        <v>31</v>
      </c>
      <c r="K35" s="390"/>
      <c r="L35" s="390"/>
      <c r="M35" s="329">
        <f t="shared" ref="M35:M42" si="3">IF(D35=0,0,G35/D35*100)</f>
        <v>100.48445069542116</v>
      </c>
      <c r="N35" s="332"/>
      <c r="O35" s="332"/>
    </row>
    <row r="36" spans="1:15" ht="29.25" customHeight="1">
      <c r="A36" s="567" t="s">
        <v>234</v>
      </c>
      <c r="B36" s="568"/>
      <c r="C36" s="569"/>
      <c r="D36" s="330">
        <v>25349</v>
      </c>
      <c r="E36" s="330"/>
      <c r="F36" s="330"/>
      <c r="G36" s="330">
        <v>26143</v>
      </c>
      <c r="H36" s="390"/>
      <c r="I36" s="406"/>
      <c r="J36" s="394">
        <f t="shared" si="2"/>
        <v>794</v>
      </c>
      <c r="K36" s="390"/>
      <c r="L36" s="390"/>
      <c r="M36" s="329">
        <f t="shared" si="3"/>
        <v>103.13227346246401</v>
      </c>
      <c r="N36" s="332"/>
      <c r="O36" s="332"/>
    </row>
    <row r="37" spans="1:15" ht="29.25" customHeight="1">
      <c r="A37" s="567" t="s">
        <v>237</v>
      </c>
      <c r="B37" s="568"/>
      <c r="C37" s="569"/>
      <c r="D37" s="330">
        <v>5347</v>
      </c>
      <c r="E37" s="330"/>
      <c r="F37" s="330"/>
      <c r="G37" s="330">
        <v>5347</v>
      </c>
      <c r="H37" s="390"/>
      <c r="I37" s="406"/>
      <c r="J37" s="394">
        <f t="shared" si="2"/>
        <v>0</v>
      </c>
      <c r="K37" s="390"/>
      <c r="L37" s="390"/>
      <c r="M37" s="329">
        <f t="shared" si="3"/>
        <v>100</v>
      </c>
      <c r="N37" s="332"/>
      <c r="O37" s="332"/>
    </row>
    <row r="38" spans="1:15" ht="29.25" customHeight="1">
      <c r="A38" s="567" t="s">
        <v>239</v>
      </c>
      <c r="B38" s="568"/>
      <c r="C38" s="569"/>
      <c r="D38" s="330">
        <v>63</v>
      </c>
      <c r="E38" s="330"/>
      <c r="F38" s="330"/>
      <c r="G38" s="330">
        <v>1843</v>
      </c>
      <c r="H38" s="390"/>
      <c r="I38" s="406"/>
      <c r="J38" s="394">
        <f t="shared" si="2"/>
        <v>1780</v>
      </c>
      <c r="K38" s="390"/>
      <c r="L38" s="390"/>
      <c r="M38" s="329">
        <f t="shared" si="3"/>
        <v>2925.3968253968251</v>
      </c>
      <c r="N38" s="332"/>
      <c r="O38" s="332"/>
    </row>
    <row r="39" spans="1:15" s="21" customFormat="1" ht="29.25" customHeight="1">
      <c r="A39" s="567" t="s">
        <v>285</v>
      </c>
      <c r="B39" s="568"/>
      <c r="C39" s="569"/>
      <c r="D39" s="330">
        <v>779</v>
      </c>
      <c r="E39" s="330"/>
      <c r="F39" s="393"/>
      <c r="G39" s="330">
        <v>779</v>
      </c>
      <c r="H39" s="390"/>
      <c r="I39" s="407"/>
      <c r="J39" s="394">
        <f t="shared" si="2"/>
        <v>0</v>
      </c>
      <c r="K39" s="390"/>
      <c r="L39" s="390"/>
      <c r="M39" s="329">
        <f t="shared" si="3"/>
        <v>100</v>
      </c>
      <c r="N39" s="321"/>
      <c r="O39" s="321"/>
    </row>
    <row r="40" spans="1:15" s="21" customFormat="1" ht="29.25" customHeight="1">
      <c r="A40" s="567" t="s">
        <v>240</v>
      </c>
      <c r="B40" s="568"/>
      <c r="C40" s="569"/>
      <c r="D40" s="330">
        <v>90</v>
      </c>
      <c r="E40" s="330"/>
      <c r="F40" s="393"/>
      <c r="G40" s="330">
        <v>403</v>
      </c>
      <c r="H40" s="390"/>
      <c r="I40" s="407"/>
      <c r="J40" s="394">
        <f t="shared" si="2"/>
        <v>313</v>
      </c>
      <c r="K40" s="390"/>
      <c r="L40" s="390"/>
      <c r="M40" s="329">
        <f t="shared" si="3"/>
        <v>447.77777777777777</v>
      </c>
      <c r="N40" s="321"/>
      <c r="O40" s="321"/>
    </row>
    <row r="41" spans="1:15" s="21" customFormat="1" ht="29.25" hidden="1" customHeight="1">
      <c r="A41" s="567" t="s">
        <v>241</v>
      </c>
      <c r="B41" s="568"/>
      <c r="C41" s="569"/>
      <c r="D41" s="330"/>
      <c r="E41" s="330"/>
      <c r="F41" s="393"/>
      <c r="G41" s="330"/>
      <c r="H41" s="390"/>
      <c r="I41" s="407"/>
      <c r="J41" s="394">
        <f t="shared" si="2"/>
        <v>0</v>
      </c>
      <c r="K41" s="390"/>
      <c r="L41" s="390"/>
      <c r="M41" s="329">
        <f t="shared" si="3"/>
        <v>0</v>
      </c>
      <c r="N41" s="321"/>
      <c r="O41" s="321"/>
    </row>
    <row r="42" spans="1:15" s="21" customFormat="1" ht="29.25" customHeight="1">
      <c r="A42" s="567" t="s">
        <v>242</v>
      </c>
      <c r="B42" s="568"/>
      <c r="C42" s="569"/>
      <c r="D42" s="330">
        <v>653</v>
      </c>
      <c r="E42" s="330"/>
      <c r="F42" s="393"/>
      <c r="G42" s="330">
        <v>917</v>
      </c>
      <c r="H42" s="390"/>
      <c r="I42" s="407"/>
      <c r="J42" s="394">
        <f t="shared" si="2"/>
        <v>264</v>
      </c>
      <c r="K42" s="390"/>
      <c r="L42" s="390"/>
      <c r="M42" s="329">
        <f t="shared" si="3"/>
        <v>140.42879019908116</v>
      </c>
      <c r="N42" s="321"/>
      <c r="O42" s="321"/>
    </row>
    <row r="43" spans="1:15" s="21" customFormat="1" ht="29.25" customHeight="1">
      <c r="A43" s="567" t="s">
        <v>235</v>
      </c>
      <c r="B43" s="568"/>
      <c r="C43" s="569"/>
      <c r="D43" s="330">
        <v>16</v>
      </c>
      <c r="E43" s="330"/>
      <c r="F43" s="393"/>
      <c r="G43" s="330">
        <v>18</v>
      </c>
      <c r="H43" s="390"/>
      <c r="I43" s="407"/>
      <c r="J43" s="394">
        <f t="shared" si="2"/>
        <v>2</v>
      </c>
      <c r="K43" s="390"/>
      <c r="L43" s="390"/>
      <c r="M43" s="329">
        <f>IF(D43=0,0,G43/D43*100)</f>
        <v>112.5</v>
      </c>
      <c r="N43" s="321"/>
      <c r="O43" s="321"/>
    </row>
    <row r="44" spans="1:15" s="21" customFormat="1" ht="29.25" customHeight="1">
      <c r="A44" s="307" t="s">
        <v>238</v>
      </c>
      <c r="B44" s="308"/>
      <c r="C44" s="309"/>
      <c r="D44" s="330">
        <v>0</v>
      </c>
      <c r="E44" s="330"/>
      <c r="F44" s="393"/>
      <c r="G44" s="330"/>
      <c r="H44" s="390"/>
      <c r="I44" s="407"/>
      <c r="J44" s="394">
        <f t="shared" si="2"/>
        <v>0</v>
      </c>
      <c r="K44" s="390"/>
      <c r="L44" s="390"/>
      <c r="M44" s="329">
        <f>IF(D44=0,0,G44/D44*100)</f>
        <v>0</v>
      </c>
      <c r="N44" s="321"/>
      <c r="O44" s="321"/>
    </row>
    <row r="45" spans="1:15" s="21" customFormat="1" ht="33" customHeight="1">
      <c r="A45" s="571" t="s">
        <v>34</v>
      </c>
      <c r="B45" s="572"/>
      <c r="C45" s="573"/>
      <c r="D45" s="447">
        <f>SUM(D34:D44)</f>
        <v>111909</v>
      </c>
      <c r="E45" s="392"/>
      <c r="F45" s="326"/>
      <c r="G45" s="392">
        <f>SUM(G34:G44)</f>
        <v>116970</v>
      </c>
      <c r="H45" s="392"/>
      <c r="I45" s="407"/>
      <c r="J45" s="379">
        <f t="shared" si="2"/>
        <v>5061</v>
      </c>
      <c r="K45" s="392"/>
      <c r="L45" s="326"/>
      <c r="M45" s="328">
        <f>IF(D45=0,0,G45/D45*100)</f>
        <v>104.52242446988178</v>
      </c>
      <c r="N45" s="327"/>
      <c r="O45" s="326"/>
    </row>
    <row r="46" spans="1:15" ht="18.75" customHeight="1">
      <c r="A46" s="325"/>
      <c r="B46" s="324"/>
      <c r="C46" s="324"/>
      <c r="D46" s="324"/>
      <c r="E46" s="324"/>
      <c r="F46" s="319"/>
      <c r="G46" s="319"/>
      <c r="H46" s="319"/>
      <c r="I46" s="317"/>
      <c r="J46" s="317"/>
      <c r="K46" s="317"/>
      <c r="L46" s="317"/>
      <c r="M46" s="317"/>
      <c r="N46" s="317"/>
      <c r="O46" s="316"/>
    </row>
    <row r="47" spans="1:15" ht="22.8">
      <c r="A47" s="512" t="s">
        <v>331</v>
      </c>
      <c r="B47" s="512"/>
      <c r="C47" s="512"/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2"/>
    </row>
    <row r="48" spans="1:15" ht="14.25" customHeight="1">
      <c r="A48" s="323"/>
      <c r="O48" s="315" t="s">
        <v>228</v>
      </c>
    </row>
    <row r="49" spans="1:15" ht="56.25" customHeight="1">
      <c r="A49" s="322" t="s">
        <v>330</v>
      </c>
      <c r="B49" s="523" t="s">
        <v>329</v>
      </c>
      <c r="C49" s="523"/>
      <c r="D49" s="523" t="s">
        <v>328</v>
      </c>
      <c r="E49" s="523"/>
      <c r="F49" s="523" t="s">
        <v>327</v>
      </c>
      <c r="G49" s="523"/>
      <c r="H49" s="523" t="s">
        <v>326</v>
      </c>
      <c r="I49" s="523"/>
      <c r="J49" s="523"/>
      <c r="K49" s="521" t="s">
        <v>409</v>
      </c>
      <c r="L49" s="522"/>
      <c r="M49" s="521" t="s">
        <v>325</v>
      </c>
      <c r="N49" s="524"/>
      <c r="O49" s="522"/>
    </row>
    <row r="50" spans="1:15" ht="24.75" customHeight="1">
      <c r="A50" s="321">
        <v>1</v>
      </c>
      <c r="B50" s="541">
        <v>2</v>
      </c>
      <c r="C50" s="541"/>
      <c r="D50" s="541">
        <v>3</v>
      </c>
      <c r="E50" s="541"/>
      <c r="F50" s="541">
        <v>4</v>
      </c>
      <c r="G50" s="541"/>
      <c r="H50" s="541">
        <v>5</v>
      </c>
      <c r="I50" s="541"/>
      <c r="J50" s="541"/>
      <c r="K50" s="541">
        <v>6</v>
      </c>
      <c r="L50" s="541"/>
      <c r="M50" s="539">
        <v>7</v>
      </c>
      <c r="N50" s="574"/>
      <c r="O50" s="540"/>
    </row>
    <row r="51" spans="1:15" ht="48" customHeight="1">
      <c r="A51" s="380" t="s">
        <v>345</v>
      </c>
      <c r="B51" s="517" t="s">
        <v>346</v>
      </c>
      <c r="C51" s="519"/>
      <c r="D51" s="456"/>
      <c r="E51" s="457">
        <v>1796</v>
      </c>
      <c r="F51" s="558">
        <v>27.5</v>
      </c>
      <c r="G51" s="559"/>
      <c r="H51" s="517" t="s">
        <v>347</v>
      </c>
      <c r="I51" s="518"/>
      <c r="J51" s="519"/>
      <c r="K51" s="543">
        <v>0</v>
      </c>
      <c r="L51" s="544"/>
      <c r="M51" s="570" t="s">
        <v>317</v>
      </c>
      <c r="N51" s="570"/>
      <c r="O51" s="570"/>
    </row>
    <row r="52" spans="1:15" ht="59.25" customHeight="1">
      <c r="A52" s="380" t="s">
        <v>345</v>
      </c>
      <c r="B52" s="517" t="s">
        <v>395</v>
      </c>
      <c r="C52" s="519"/>
      <c r="D52" s="575">
        <v>4265</v>
      </c>
      <c r="E52" s="576"/>
      <c r="F52" s="558">
        <v>4.4000000000000004</v>
      </c>
      <c r="G52" s="559"/>
      <c r="H52" s="517" t="s">
        <v>392</v>
      </c>
      <c r="I52" s="518"/>
      <c r="J52" s="519"/>
      <c r="K52" s="543">
        <v>273</v>
      </c>
      <c r="L52" s="544"/>
      <c r="M52" s="570" t="s">
        <v>393</v>
      </c>
      <c r="N52" s="570"/>
      <c r="O52" s="570"/>
    </row>
    <row r="53" spans="1:15" ht="48" customHeight="1">
      <c r="A53" s="380" t="s">
        <v>348</v>
      </c>
      <c r="B53" s="560" t="s">
        <v>394</v>
      </c>
      <c r="C53" s="560"/>
      <c r="D53" s="555">
        <v>5292</v>
      </c>
      <c r="E53" s="556"/>
      <c r="F53" s="561">
        <v>12.5</v>
      </c>
      <c r="G53" s="561"/>
      <c r="H53" s="563" t="s">
        <v>397</v>
      </c>
      <c r="I53" s="563"/>
      <c r="J53" s="563"/>
      <c r="K53" s="543">
        <v>3087</v>
      </c>
      <c r="L53" s="544"/>
      <c r="M53" s="564" t="s">
        <v>317</v>
      </c>
      <c r="N53" s="565"/>
      <c r="O53" s="566"/>
    </row>
    <row r="54" spans="1:15" ht="30" customHeight="1">
      <c r="A54" s="320" t="s">
        <v>34</v>
      </c>
      <c r="B54" s="557" t="s">
        <v>16</v>
      </c>
      <c r="C54" s="557"/>
      <c r="D54" s="557" t="s">
        <v>16</v>
      </c>
      <c r="E54" s="557"/>
      <c r="F54" s="557" t="s">
        <v>16</v>
      </c>
      <c r="G54" s="557"/>
      <c r="H54" s="542"/>
      <c r="I54" s="542"/>
      <c r="J54" s="542"/>
      <c r="K54" s="527">
        <f>SUM(K51:K53)</f>
        <v>3360</v>
      </c>
      <c r="L54" s="529"/>
      <c r="M54" s="562"/>
      <c r="N54" s="562"/>
      <c r="O54" s="562"/>
    </row>
    <row r="55" spans="1:15" ht="22.8">
      <c r="A55" s="512" t="s">
        <v>324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  <c r="M55" s="512"/>
      <c r="N55" s="512"/>
      <c r="O55" s="512"/>
    </row>
    <row r="56" spans="1:15" ht="11.25" customHeight="1">
      <c r="A56" s="317"/>
      <c r="B56" s="318"/>
      <c r="C56" s="317"/>
      <c r="D56" s="317"/>
      <c r="E56" s="317"/>
      <c r="F56" s="317"/>
      <c r="G56" s="317"/>
      <c r="H56" s="317"/>
      <c r="I56" s="316"/>
      <c r="O56" s="315"/>
    </row>
    <row r="57" spans="1:15" ht="49.5" customHeight="1">
      <c r="A57" s="523" t="s">
        <v>323</v>
      </c>
      <c r="B57" s="523"/>
      <c r="C57" s="523"/>
      <c r="D57" s="523" t="s">
        <v>410</v>
      </c>
      <c r="E57" s="523"/>
      <c r="F57" s="523" t="s">
        <v>411</v>
      </c>
      <c r="G57" s="523"/>
      <c r="H57" s="523"/>
      <c r="I57" s="523"/>
      <c r="J57" s="523" t="s">
        <v>412</v>
      </c>
      <c r="K57" s="523"/>
      <c r="L57" s="523"/>
      <c r="M57" s="523"/>
      <c r="N57" s="523" t="s">
        <v>409</v>
      </c>
      <c r="O57" s="523"/>
    </row>
    <row r="58" spans="1:15" ht="30" customHeight="1">
      <c r="A58" s="523"/>
      <c r="B58" s="523"/>
      <c r="C58" s="523"/>
      <c r="D58" s="523"/>
      <c r="E58" s="523"/>
      <c r="F58" s="541" t="s">
        <v>91</v>
      </c>
      <c r="G58" s="541"/>
      <c r="H58" s="523" t="s">
        <v>92</v>
      </c>
      <c r="I58" s="523"/>
      <c r="J58" s="541" t="s">
        <v>91</v>
      </c>
      <c r="K58" s="541"/>
      <c r="L58" s="523" t="s">
        <v>92</v>
      </c>
      <c r="M58" s="523"/>
      <c r="N58" s="523"/>
      <c r="O58" s="523"/>
    </row>
    <row r="59" spans="1:15" ht="27" customHeight="1">
      <c r="A59" s="523">
        <v>1</v>
      </c>
      <c r="B59" s="523"/>
      <c r="C59" s="523"/>
      <c r="D59" s="521">
        <v>2</v>
      </c>
      <c r="E59" s="522"/>
      <c r="F59" s="521">
        <v>3</v>
      </c>
      <c r="G59" s="522"/>
      <c r="H59" s="539">
        <v>4</v>
      </c>
      <c r="I59" s="540"/>
      <c r="J59" s="539">
        <v>5</v>
      </c>
      <c r="K59" s="540"/>
      <c r="L59" s="539">
        <v>6</v>
      </c>
      <c r="M59" s="540"/>
      <c r="N59" s="539">
        <v>7</v>
      </c>
      <c r="O59" s="540"/>
    </row>
    <row r="60" spans="1:15" ht="30.75" customHeight="1">
      <c r="A60" s="546" t="s">
        <v>322</v>
      </c>
      <c r="B60" s="546"/>
      <c r="C60" s="546"/>
      <c r="D60" s="509">
        <f>SUM(D62:E64)</f>
        <v>4404</v>
      </c>
      <c r="E60" s="511"/>
      <c r="F60" s="509"/>
      <c r="G60" s="511"/>
      <c r="H60" s="509"/>
      <c r="I60" s="511"/>
      <c r="J60" s="509">
        <f>SUM(J62:K64)</f>
        <v>1042</v>
      </c>
      <c r="K60" s="511"/>
      <c r="L60" s="509">
        <f>SUM(L62:M64)</f>
        <v>1044</v>
      </c>
      <c r="M60" s="511"/>
      <c r="N60" s="509">
        <f>SUM(N62:O66)</f>
        <v>3360</v>
      </c>
      <c r="O60" s="511"/>
    </row>
    <row r="61" spans="1:15" ht="21" customHeight="1">
      <c r="A61" s="546" t="s">
        <v>318</v>
      </c>
      <c r="B61" s="546"/>
      <c r="C61" s="546"/>
      <c r="D61" s="509"/>
      <c r="E61" s="511"/>
      <c r="F61" s="509"/>
      <c r="G61" s="511"/>
      <c r="H61" s="509"/>
      <c r="I61" s="511"/>
      <c r="J61" s="509"/>
      <c r="K61" s="511"/>
      <c r="L61" s="509" t="s">
        <v>281</v>
      </c>
      <c r="M61" s="511"/>
      <c r="N61" s="509"/>
      <c r="O61" s="511"/>
    </row>
    <row r="62" spans="1:15" s="391" customFormat="1" ht="29.25" customHeight="1">
      <c r="A62" s="550" t="s">
        <v>349</v>
      </c>
      <c r="B62" s="551"/>
      <c r="C62" s="552"/>
      <c r="D62" s="534">
        <v>113</v>
      </c>
      <c r="E62" s="535"/>
      <c r="F62" s="454"/>
      <c r="G62" s="455"/>
      <c r="H62" s="454"/>
      <c r="I62" s="455"/>
      <c r="J62" s="454"/>
      <c r="K62" s="455">
        <v>113</v>
      </c>
      <c r="L62" s="454"/>
      <c r="M62" s="455">
        <f>D62-K48</f>
        <v>113</v>
      </c>
      <c r="N62" s="395"/>
      <c r="O62" s="427">
        <f>K51</f>
        <v>0</v>
      </c>
    </row>
    <row r="63" spans="1:15" s="391" customFormat="1" ht="29.25" customHeight="1">
      <c r="A63" s="550" t="s">
        <v>395</v>
      </c>
      <c r="B63" s="551"/>
      <c r="C63" s="552"/>
      <c r="D63" s="454"/>
      <c r="E63" s="455">
        <v>410</v>
      </c>
      <c r="F63" s="454"/>
      <c r="G63" s="455"/>
      <c r="H63" s="454"/>
      <c r="I63" s="455"/>
      <c r="J63" s="454"/>
      <c r="K63" s="455">
        <v>135</v>
      </c>
      <c r="L63" s="454"/>
      <c r="M63" s="455">
        <v>137</v>
      </c>
      <c r="N63" s="395"/>
      <c r="O63" s="427">
        <f>K52</f>
        <v>273</v>
      </c>
    </row>
    <row r="64" spans="1:15" s="428" customFormat="1" ht="29.25" customHeight="1">
      <c r="A64" s="550" t="s">
        <v>394</v>
      </c>
      <c r="B64" s="551"/>
      <c r="C64" s="552"/>
      <c r="D64" s="454"/>
      <c r="E64" s="455">
        <v>3881</v>
      </c>
      <c r="F64" s="454"/>
      <c r="G64" s="455"/>
      <c r="H64" s="454"/>
      <c r="I64" s="455"/>
      <c r="J64" s="454"/>
      <c r="K64" s="455">
        <v>794</v>
      </c>
      <c r="L64" s="454"/>
      <c r="M64" s="455">
        <v>794</v>
      </c>
      <c r="N64" s="426"/>
      <c r="O64" s="427">
        <f>K53</f>
        <v>3087</v>
      </c>
    </row>
    <row r="65" spans="1:15" s="391" customFormat="1" ht="29.25" hidden="1" customHeight="1">
      <c r="A65" s="546" t="s">
        <v>321</v>
      </c>
      <c r="B65" s="546"/>
      <c r="C65" s="546"/>
      <c r="D65" s="509">
        <f>SUM(D67:E67)</f>
        <v>0</v>
      </c>
      <c r="E65" s="511"/>
      <c r="F65" s="509">
        <f>SUM(F67:G67)</f>
        <v>0</v>
      </c>
      <c r="G65" s="511"/>
      <c r="H65" s="509">
        <f>SUM(H67:I67)</f>
        <v>0</v>
      </c>
      <c r="I65" s="511"/>
      <c r="J65" s="509">
        <f>SUM(J67:K67)</f>
        <v>0</v>
      </c>
      <c r="K65" s="511"/>
      <c r="L65" s="509">
        <f>SUM(L67:M67)</f>
        <v>0</v>
      </c>
      <c r="M65" s="511"/>
      <c r="N65" s="395"/>
      <c r="O65" s="427"/>
    </row>
    <row r="66" spans="1:15" s="391" customFormat="1" ht="29.25" hidden="1" customHeight="1">
      <c r="A66" s="546" t="s">
        <v>320</v>
      </c>
      <c r="B66" s="546"/>
      <c r="C66" s="546"/>
      <c r="D66" s="509"/>
      <c r="E66" s="511"/>
      <c r="F66" s="509" t="s">
        <v>421</v>
      </c>
      <c r="G66" s="511"/>
      <c r="H66" s="509"/>
      <c r="I66" s="511"/>
      <c r="J66" s="509"/>
      <c r="K66" s="511"/>
      <c r="L66" s="509"/>
      <c r="M66" s="511"/>
      <c r="N66" s="436"/>
      <c r="O66" s="427"/>
    </row>
    <row r="67" spans="1:15" ht="30.75" hidden="1" customHeight="1">
      <c r="A67" s="547"/>
      <c r="B67" s="548"/>
      <c r="C67" s="549"/>
      <c r="D67" s="534">
        <v>0</v>
      </c>
      <c r="E67" s="535"/>
      <c r="F67" s="534"/>
      <c r="G67" s="535"/>
      <c r="H67" s="534">
        <v>0</v>
      </c>
      <c r="I67" s="535"/>
      <c r="J67" s="534"/>
      <c r="K67" s="535"/>
      <c r="L67" s="534">
        <v>0</v>
      </c>
      <c r="M67" s="535"/>
      <c r="N67" s="509">
        <f>SUM(N69:O69)</f>
        <v>0</v>
      </c>
      <c r="O67" s="511"/>
    </row>
    <row r="68" spans="1:15" ht="23.25" hidden="1" customHeight="1">
      <c r="A68" s="546" t="s">
        <v>319</v>
      </c>
      <c r="B68" s="546"/>
      <c r="C68" s="546"/>
      <c r="D68" s="509">
        <f>SUM(D70:E70)</f>
        <v>0</v>
      </c>
      <c r="E68" s="511"/>
      <c r="F68" s="509">
        <f>SUM(F70:G70)</f>
        <v>0</v>
      </c>
      <c r="G68" s="511"/>
      <c r="H68" s="509">
        <f>SUM(H70:I70)</f>
        <v>0</v>
      </c>
      <c r="I68" s="511"/>
      <c r="J68" s="509">
        <f>SUM(J70:K70)</f>
        <v>0</v>
      </c>
      <c r="K68" s="511"/>
      <c r="L68" s="509">
        <f>SUM(L70:M70)</f>
        <v>0</v>
      </c>
      <c r="M68" s="511"/>
      <c r="N68" s="509"/>
      <c r="O68" s="511"/>
    </row>
    <row r="69" spans="1:15" s="391" customFormat="1" ht="30" hidden="1" customHeight="1">
      <c r="A69" s="546" t="s">
        <v>318</v>
      </c>
      <c r="B69" s="546"/>
      <c r="C69" s="546"/>
      <c r="D69" s="509"/>
      <c r="E69" s="511"/>
      <c r="F69" s="509"/>
      <c r="G69" s="511"/>
      <c r="H69" s="509"/>
      <c r="I69" s="511"/>
      <c r="J69" s="509"/>
      <c r="K69" s="511"/>
      <c r="L69" s="509"/>
      <c r="M69" s="511"/>
      <c r="N69" s="534">
        <f>D69+H69-L69</f>
        <v>0</v>
      </c>
      <c r="O69" s="535"/>
    </row>
    <row r="70" spans="1:15" ht="30.75" hidden="1" customHeight="1">
      <c r="A70" s="546"/>
      <c r="B70" s="546"/>
      <c r="C70" s="546"/>
      <c r="D70" s="509"/>
      <c r="E70" s="511"/>
      <c r="F70" s="509"/>
      <c r="G70" s="511"/>
      <c r="H70" s="509"/>
      <c r="I70" s="511"/>
      <c r="J70" s="509"/>
      <c r="K70" s="511"/>
      <c r="L70" s="509"/>
      <c r="M70" s="511"/>
      <c r="N70" s="509">
        <f>SUM(N72:O72)</f>
        <v>0</v>
      </c>
      <c r="O70" s="511"/>
    </row>
    <row r="71" spans="1:15" ht="21.75" hidden="1" customHeight="1">
      <c r="A71" s="546" t="s">
        <v>318</v>
      </c>
      <c r="B71" s="546"/>
      <c r="C71" s="546"/>
      <c r="D71" s="509"/>
      <c r="E71" s="511"/>
      <c r="F71" s="509"/>
      <c r="G71" s="511"/>
      <c r="H71" s="509"/>
      <c r="I71" s="511"/>
      <c r="J71" s="509"/>
      <c r="K71" s="511"/>
      <c r="L71" s="509"/>
      <c r="M71" s="511"/>
      <c r="N71" s="509"/>
      <c r="O71" s="511"/>
    </row>
    <row r="72" spans="1:15" ht="23.25" hidden="1" customHeight="1">
      <c r="A72" s="546"/>
      <c r="B72" s="546"/>
      <c r="C72" s="546"/>
      <c r="D72" s="509"/>
      <c r="E72" s="511"/>
      <c r="F72" s="509"/>
      <c r="G72" s="511"/>
      <c r="H72" s="509"/>
      <c r="I72" s="511"/>
      <c r="J72" s="509"/>
      <c r="K72" s="511"/>
      <c r="L72" s="509"/>
      <c r="M72" s="511"/>
      <c r="N72" s="509">
        <f>D72+H72-L72</f>
        <v>0</v>
      </c>
      <c r="O72" s="511"/>
    </row>
    <row r="73" spans="1:15" ht="38.25" customHeight="1">
      <c r="A73" s="545" t="s">
        <v>34</v>
      </c>
      <c r="B73" s="545"/>
      <c r="C73" s="545"/>
      <c r="D73" s="527">
        <f>SUM(D60,D67,D70)</f>
        <v>4404</v>
      </c>
      <c r="E73" s="529"/>
      <c r="F73" s="527">
        <f>SUM(F60,F67,F70)</f>
        <v>0</v>
      </c>
      <c r="G73" s="529"/>
      <c r="H73" s="527">
        <f>SUM(H60,H67,H70)</f>
        <v>0</v>
      </c>
      <c r="I73" s="529"/>
      <c r="J73" s="527">
        <f>SUM(J60,J67,J70)</f>
        <v>1042</v>
      </c>
      <c r="K73" s="529"/>
      <c r="L73" s="527">
        <f>SUM(L60,L67,L70)</f>
        <v>1044</v>
      </c>
      <c r="M73" s="529"/>
      <c r="N73" s="527">
        <f>SUM(N60,N67,N70)</f>
        <v>3360</v>
      </c>
      <c r="O73" s="529"/>
    </row>
    <row r="74" spans="1:15">
      <c r="C74" s="314"/>
      <c r="D74" s="314"/>
      <c r="E74" s="314"/>
    </row>
    <row r="75" spans="1:15">
      <c r="C75" s="314"/>
      <c r="D75" s="314"/>
      <c r="E75" s="314"/>
    </row>
    <row r="76" spans="1:15">
      <c r="A76" s="304"/>
      <c r="C76" s="314"/>
      <c r="D76" s="314"/>
      <c r="E76" s="314"/>
    </row>
    <row r="77" spans="1:15">
      <c r="A77" s="315"/>
      <c r="C77" s="314"/>
      <c r="D77" s="314"/>
      <c r="E77" s="314"/>
      <c r="F77" s="315"/>
      <c r="G77" s="315"/>
      <c r="L77" s="581"/>
      <c r="M77" s="582"/>
      <c r="N77" s="582"/>
      <c r="O77" s="582"/>
    </row>
    <row r="78" spans="1:15">
      <c r="C78" s="314"/>
      <c r="D78" s="314"/>
      <c r="E78" s="314"/>
    </row>
    <row r="79" spans="1:15">
      <c r="C79" s="314"/>
      <c r="D79" s="314"/>
      <c r="E79" s="314"/>
    </row>
    <row r="80" spans="1:15">
      <c r="C80" s="314"/>
      <c r="D80" s="314"/>
      <c r="E80" s="314"/>
    </row>
    <row r="81" spans="2:5">
      <c r="C81" s="314"/>
      <c r="D81" s="314"/>
      <c r="E81" s="314"/>
    </row>
    <row r="82" spans="2:5">
      <c r="C82" s="314"/>
      <c r="D82" s="314"/>
      <c r="E82" s="314"/>
    </row>
    <row r="83" spans="2:5">
      <c r="C83" s="314"/>
      <c r="D83" s="314"/>
      <c r="E83" s="314"/>
    </row>
    <row r="84" spans="2:5">
      <c r="C84" s="314"/>
      <c r="D84" s="314"/>
      <c r="E84" s="314"/>
    </row>
    <row r="85" spans="2:5">
      <c r="C85" s="314"/>
      <c r="D85" s="314"/>
      <c r="E85" s="314"/>
    </row>
    <row r="86" spans="2:5">
      <c r="B86" s="9"/>
      <c r="C86" s="314"/>
      <c r="D86" s="314"/>
      <c r="E86" s="314"/>
    </row>
    <row r="87" spans="2:5">
      <c r="B87" s="9"/>
      <c r="C87" s="314"/>
      <c r="D87" s="314"/>
      <c r="E87" s="314"/>
    </row>
  </sheetData>
  <sheetProtection algorithmName="SHA-512" hashValue="xlYMH3yeoiBmJSdk+tZi2jVFC5bhWQsuS+21dc8TTdEHo3ZOcPCc2HRHM3HoFNR35YNmLOnw8rNSopPZx1Hc1g==" saltValue="oOWY1a4gd83qnm3OIyyuRg==" spinCount="100000" sheet="1" objects="1" scenarios="1" selectLockedCells="1" selectUnlockedCells="1"/>
  <mergeCells count="270">
    <mergeCell ref="D65:E65"/>
    <mergeCell ref="F65:G65"/>
    <mergeCell ref="H65:I65"/>
    <mergeCell ref="J65:K65"/>
    <mergeCell ref="L65:M65"/>
    <mergeCell ref="D66:E66"/>
    <mergeCell ref="F66:G66"/>
    <mergeCell ref="H66:I66"/>
    <mergeCell ref="J66:K66"/>
    <mergeCell ref="L66:M66"/>
    <mergeCell ref="W28:Y28"/>
    <mergeCell ref="L77:O77"/>
    <mergeCell ref="C15:E15"/>
    <mergeCell ref="C16:E16"/>
    <mergeCell ref="C17:E17"/>
    <mergeCell ref="A34:C34"/>
    <mergeCell ref="A31:C32"/>
    <mergeCell ref="G31:I31"/>
    <mergeCell ref="N24:O24"/>
    <mergeCell ref="I18:K18"/>
    <mergeCell ref="I19:K19"/>
    <mergeCell ref="I20:K20"/>
    <mergeCell ref="N71:O71"/>
    <mergeCell ref="L71:M71"/>
    <mergeCell ref="H71:I71"/>
    <mergeCell ref="L67:M67"/>
    <mergeCell ref="H68:I68"/>
    <mergeCell ref="J71:K71"/>
    <mergeCell ref="A64:C64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23:B23"/>
    <mergeCell ref="C25:E25"/>
    <mergeCell ref="F17:H17"/>
    <mergeCell ref="F25:H25"/>
    <mergeCell ref="F22:H22"/>
    <mergeCell ref="F23:H23"/>
    <mergeCell ref="A24:B24"/>
    <mergeCell ref="N17:O17"/>
    <mergeCell ref="N18:O18"/>
    <mergeCell ref="N19:O19"/>
    <mergeCell ref="N20:O20"/>
    <mergeCell ref="L17:M17"/>
    <mergeCell ref="N21:O21"/>
    <mergeCell ref="N22:O22"/>
    <mergeCell ref="L22:M22"/>
    <mergeCell ref="N23:O23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I9:K9"/>
    <mergeCell ref="I10:K10"/>
    <mergeCell ref="C8:E8"/>
    <mergeCell ref="C9:E9"/>
    <mergeCell ref="C10:E10"/>
    <mergeCell ref="F9:H9"/>
    <mergeCell ref="F10:H10"/>
    <mergeCell ref="F11:H11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F21:H21"/>
    <mergeCell ref="A8:B8"/>
    <mergeCell ref="C18:E18"/>
    <mergeCell ref="F16:H16"/>
    <mergeCell ref="A15:B15"/>
    <mergeCell ref="A16:B16"/>
    <mergeCell ref="F20:H20"/>
    <mergeCell ref="A9:B9"/>
    <mergeCell ref="A10:B10"/>
    <mergeCell ref="H70:I70"/>
    <mergeCell ref="J70:K70"/>
    <mergeCell ref="L70:M70"/>
    <mergeCell ref="N70:O70"/>
    <mergeCell ref="K50:L50"/>
    <mergeCell ref="H69:I69"/>
    <mergeCell ref="J69:K69"/>
    <mergeCell ref="N69:O69"/>
    <mergeCell ref="J57:M57"/>
    <mergeCell ref="K51:L51"/>
    <mergeCell ref="M51:O51"/>
    <mergeCell ref="N59:O59"/>
    <mergeCell ref="L60:M60"/>
    <mergeCell ref="N68:O68"/>
    <mergeCell ref="N57:O58"/>
    <mergeCell ref="N67:O67"/>
    <mergeCell ref="L61:M61"/>
    <mergeCell ref="H60:I60"/>
    <mergeCell ref="J58:K58"/>
    <mergeCell ref="L58:M58"/>
    <mergeCell ref="F57:I57"/>
    <mergeCell ref="K54:L54"/>
    <mergeCell ref="J59:K59"/>
    <mergeCell ref="L69:M69"/>
    <mergeCell ref="N61:O61"/>
    <mergeCell ref="A60:C60"/>
    <mergeCell ref="A35:C35"/>
    <mergeCell ref="A36:C36"/>
    <mergeCell ref="A37:C37"/>
    <mergeCell ref="A38:C38"/>
    <mergeCell ref="A41:C41"/>
    <mergeCell ref="A42:C42"/>
    <mergeCell ref="A43:C43"/>
    <mergeCell ref="A39:C39"/>
    <mergeCell ref="A40:C40"/>
    <mergeCell ref="M52:O52"/>
    <mergeCell ref="A45:C45"/>
    <mergeCell ref="H58:I58"/>
    <mergeCell ref="D50:E50"/>
    <mergeCell ref="B50:C50"/>
    <mergeCell ref="M50:O50"/>
    <mergeCell ref="F51:G51"/>
    <mergeCell ref="H51:J51"/>
    <mergeCell ref="B52:C52"/>
    <mergeCell ref="D52:E52"/>
    <mergeCell ref="A66:C66"/>
    <mergeCell ref="B49:C49"/>
    <mergeCell ref="D60:E60"/>
    <mergeCell ref="D53:E53"/>
    <mergeCell ref="F58:G58"/>
    <mergeCell ref="D54:E54"/>
    <mergeCell ref="A59:C59"/>
    <mergeCell ref="D57:E58"/>
    <mergeCell ref="A57:C58"/>
    <mergeCell ref="B54:C54"/>
    <mergeCell ref="F52:G52"/>
    <mergeCell ref="B51:C51"/>
    <mergeCell ref="B53:C53"/>
    <mergeCell ref="A55:O55"/>
    <mergeCell ref="F53:G53"/>
    <mergeCell ref="J60:K60"/>
    <mergeCell ref="M54:O54"/>
    <mergeCell ref="H53:J53"/>
    <mergeCell ref="K53:L53"/>
    <mergeCell ref="M53:O53"/>
    <mergeCell ref="H59:I59"/>
    <mergeCell ref="F54:G54"/>
    <mergeCell ref="F59:G59"/>
    <mergeCell ref="D59:E59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N15:O15"/>
    <mergeCell ref="N16:O16"/>
    <mergeCell ref="A73:C73"/>
    <mergeCell ref="A71:C71"/>
    <mergeCell ref="A70:C70"/>
    <mergeCell ref="A72:C72"/>
    <mergeCell ref="A67:C67"/>
    <mergeCell ref="D70:E70"/>
    <mergeCell ref="D61:E61"/>
    <mergeCell ref="F61:G61"/>
    <mergeCell ref="A69:C69"/>
    <mergeCell ref="A65:C65"/>
    <mergeCell ref="D69:E69"/>
    <mergeCell ref="A61:C61"/>
    <mergeCell ref="F70:G70"/>
    <mergeCell ref="D67:E67"/>
    <mergeCell ref="F67:G67"/>
    <mergeCell ref="F71:G71"/>
    <mergeCell ref="D68:E68"/>
    <mergeCell ref="A68:C68"/>
    <mergeCell ref="A62:C62"/>
    <mergeCell ref="F68:G68"/>
    <mergeCell ref="D71:E71"/>
    <mergeCell ref="A63:C63"/>
    <mergeCell ref="F69:G69"/>
    <mergeCell ref="D62:E62"/>
    <mergeCell ref="L68:M68"/>
    <mergeCell ref="J68:K68"/>
    <mergeCell ref="J61:K61"/>
    <mergeCell ref="A2:O2"/>
    <mergeCell ref="A3:O3"/>
    <mergeCell ref="I11:K11"/>
    <mergeCell ref="D49:E49"/>
    <mergeCell ref="J31:L31"/>
    <mergeCell ref="H67:I67"/>
    <mergeCell ref="J67:K67"/>
    <mergeCell ref="H61:I61"/>
    <mergeCell ref="A4:O4"/>
    <mergeCell ref="A5:O5"/>
    <mergeCell ref="A6:O6"/>
    <mergeCell ref="A7:O7"/>
    <mergeCell ref="L8:M8"/>
    <mergeCell ref="N8:O8"/>
    <mergeCell ref="L59:M59"/>
    <mergeCell ref="H50:J50"/>
    <mergeCell ref="H54:J54"/>
    <mergeCell ref="F60:G60"/>
    <mergeCell ref="K52:L52"/>
    <mergeCell ref="F50:G50"/>
    <mergeCell ref="N60:O60"/>
    <mergeCell ref="N73:O73"/>
    <mergeCell ref="D72:E72"/>
    <mergeCell ref="F72:G72"/>
    <mergeCell ref="H72:I72"/>
    <mergeCell ref="J72:K72"/>
    <mergeCell ref="L72:M72"/>
    <mergeCell ref="N72:O72"/>
    <mergeCell ref="D73:E73"/>
    <mergeCell ref="H73:I73"/>
    <mergeCell ref="J73:K73"/>
    <mergeCell ref="L73:M73"/>
    <mergeCell ref="F73:G73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F18:H18"/>
    <mergeCell ref="F19:H19"/>
    <mergeCell ref="L19:M19"/>
    <mergeCell ref="L20:M20"/>
    <mergeCell ref="I21:K21"/>
    <mergeCell ref="I22:K22"/>
    <mergeCell ref="L21:M21"/>
    <mergeCell ref="I23:K23"/>
    <mergeCell ref="I24:K24"/>
    <mergeCell ref="C24:E24"/>
    <mergeCell ref="L18:M18"/>
    <mergeCell ref="I25:K25"/>
    <mergeCell ref="A29:J29"/>
    <mergeCell ref="D31:F31"/>
    <mergeCell ref="L25:M25"/>
    <mergeCell ref="H52:J52"/>
    <mergeCell ref="A27:O27"/>
    <mergeCell ref="K49:L49"/>
    <mergeCell ref="H49:J49"/>
    <mergeCell ref="M49:O49"/>
    <mergeCell ref="A47:O47"/>
    <mergeCell ref="F49:G49"/>
    <mergeCell ref="N25:O25"/>
    <mergeCell ref="M31:O31"/>
    <mergeCell ref="A33:C33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view="pageBreakPreview" topLeftCell="A13" zoomScale="53" zoomScaleNormal="50" zoomScaleSheetLayoutView="53" workbookViewId="0">
      <selection activeCell="B29" sqref="B29:L29"/>
    </sheetView>
  </sheetViews>
  <sheetFormatPr defaultColWidth="9.109375" defaultRowHeight="18"/>
  <cols>
    <col min="1" max="2" width="4.44140625" style="9" customWidth="1"/>
    <col min="3" max="3" width="34.88671875" style="9" customWidth="1"/>
    <col min="4" max="5" width="8.44140625" style="9" customWidth="1"/>
    <col min="6" max="7" width="9" style="9" customWidth="1"/>
    <col min="8" max="9" width="9.88671875" style="9" customWidth="1"/>
    <col min="10" max="10" width="8.6640625" style="9" customWidth="1"/>
    <col min="11" max="11" width="10.109375" style="9" customWidth="1"/>
    <col min="12" max="13" width="9.109375" style="9" customWidth="1"/>
    <col min="14" max="14" width="12.33203125" style="9" customWidth="1"/>
    <col min="15" max="15" width="13.88671875" style="9" customWidth="1"/>
    <col min="16" max="16" width="13.109375" style="9" customWidth="1"/>
    <col min="17" max="17" width="12.33203125" style="9" customWidth="1"/>
    <col min="18" max="18" width="12.5546875" style="9" customWidth="1"/>
    <col min="19" max="19" width="14" style="9" customWidth="1"/>
    <col min="20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612" t="s">
        <v>333</v>
      </c>
      <c r="AE1" s="612"/>
      <c r="AF1" s="612"/>
    </row>
    <row r="2" spans="1:32" ht="18.75" customHeight="1">
      <c r="C2" s="344" t="s">
        <v>334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</row>
    <row r="3" spans="1:32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6" t="s">
        <v>228</v>
      </c>
    </row>
    <row r="4" spans="1:32" ht="31.5" customHeight="1">
      <c r="A4" s="613" t="s">
        <v>32</v>
      </c>
      <c r="B4" s="608" t="s">
        <v>335</v>
      </c>
      <c r="C4" s="609"/>
      <c r="D4" s="583" t="s">
        <v>336</v>
      </c>
      <c r="E4" s="584"/>
      <c r="F4" s="584"/>
      <c r="G4" s="583" t="s">
        <v>337</v>
      </c>
      <c r="H4" s="584"/>
      <c r="I4" s="584"/>
      <c r="J4" s="584"/>
      <c r="K4" s="584"/>
      <c r="L4" s="584"/>
      <c r="M4" s="584"/>
      <c r="N4" s="584"/>
      <c r="O4" s="584"/>
      <c r="P4" s="584"/>
      <c r="Q4" s="585"/>
      <c r="R4" s="539" t="s">
        <v>338</v>
      </c>
      <c r="S4" s="574"/>
      <c r="T4" s="574"/>
      <c r="U4" s="574"/>
      <c r="V4" s="574"/>
      <c r="W4" s="574"/>
      <c r="X4" s="574"/>
      <c r="Y4" s="574"/>
      <c r="Z4" s="540"/>
      <c r="AA4" s="523" t="s">
        <v>339</v>
      </c>
      <c r="AB4" s="541"/>
      <c r="AC4" s="541"/>
      <c r="AD4" s="523" t="s">
        <v>340</v>
      </c>
      <c r="AE4" s="541"/>
      <c r="AF4" s="541"/>
    </row>
    <row r="5" spans="1:32" ht="50.25" customHeight="1">
      <c r="A5" s="614"/>
      <c r="B5" s="610"/>
      <c r="C5" s="611"/>
      <c r="D5" s="586"/>
      <c r="E5" s="587"/>
      <c r="F5" s="587"/>
      <c r="G5" s="586"/>
      <c r="H5" s="587"/>
      <c r="I5" s="587"/>
      <c r="J5" s="587"/>
      <c r="K5" s="587"/>
      <c r="L5" s="587"/>
      <c r="M5" s="587"/>
      <c r="N5" s="587"/>
      <c r="O5" s="587"/>
      <c r="P5" s="587"/>
      <c r="Q5" s="588"/>
      <c r="R5" s="521" t="s">
        <v>414</v>
      </c>
      <c r="S5" s="524"/>
      <c r="T5" s="522"/>
      <c r="U5" s="521" t="s">
        <v>415</v>
      </c>
      <c r="V5" s="524"/>
      <c r="W5" s="522"/>
      <c r="X5" s="521" t="s">
        <v>416</v>
      </c>
      <c r="Y5" s="524"/>
      <c r="Z5" s="522"/>
      <c r="AA5" s="541"/>
      <c r="AB5" s="541"/>
      <c r="AC5" s="541"/>
      <c r="AD5" s="541"/>
      <c r="AE5" s="541"/>
      <c r="AF5" s="541"/>
    </row>
    <row r="6" spans="1:32" ht="24.75" customHeight="1">
      <c r="A6" s="347">
        <v>1</v>
      </c>
      <c r="B6" s="599">
        <v>2</v>
      </c>
      <c r="C6" s="600"/>
      <c r="D6" s="521">
        <v>3</v>
      </c>
      <c r="E6" s="524"/>
      <c r="F6" s="524"/>
      <c r="G6" s="521">
        <v>4</v>
      </c>
      <c r="H6" s="524"/>
      <c r="I6" s="524"/>
      <c r="J6" s="524"/>
      <c r="K6" s="524"/>
      <c r="L6" s="524"/>
      <c r="M6" s="524"/>
      <c r="N6" s="524"/>
      <c r="O6" s="524"/>
      <c r="P6" s="524"/>
      <c r="Q6" s="522"/>
      <c r="R6" s="521">
        <v>5</v>
      </c>
      <c r="S6" s="524"/>
      <c r="T6" s="522"/>
      <c r="U6" s="521">
        <v>6</v>
      </c>
      <c r="V6" s="524"/>
      <c r="W6" s="522"/>
      <c r="X6" s="539">
        <v>7</v>
      </c>
      <c r="Y6" s="574"/>
      <c r="Z6" s="540"/>
      <c r="AA6" s="539">
        <v>8</v>
      </c>
      <c r="AB6" s="574"/>
      <c r="AC6" s="540"/>
      <c r="AD6" s="539">
        <v>9</v>
      </c>
      <c r="AE6" s="574"/>
      <c r="AF6" s="540"/>
    </row>
    <row r="7" spans="1:32" ht="34.5" customHeight="1">
      <c r="A7" s="347"/>
      <c r="B7" s="615"/>
      <c r="C7" s="616"/>
      <c r="D7" s="617"/>
      <c r="E7" s="618"/>
      <c r="F7" s="618"/>
      <c r="G7" s="617"/>
      <c r="H7" s="618"/>
      <c r="I7" s="618"/>
      <c r="J7" s="618"/>
      <c r="K7" s="618"/>
      <c r="L7" s="618"/>
      <c r="M7" s="618"/>
      <c r="N7" s="618"/>
      <c r="O7" s="618"/>
      <c r="P7" s="618"/>
      <c r="Q7" s="619"/>
      <c r="R7" s="620"/>
      <c r="S7" s="621"/>
      <c r="T7" s="622"/>
      <c r="U7" s="620"/>
      <c r="V7" s="621"/>
      <c r="W7" s="622"/>
      <c r="X7" s="620"/>
      <c r="Y7" s="621"/>
      <c r="Z7" s="622"/>
      <c r="AA7" s="620">
        <f>X7-U7</f>
        <v>0</v>
      </c>
      <c r="AB7" s="621"/>
      <c r="AC7" s="622"/>
      <c r="AD7" s="620">
        <f>IF(U7=0,0,X7/U7*100)</f>
        <v>0</v>
      </c>
      <c r="AE7" s="621"/>
      <c r="AF7" s="622"/>
    </row>
    <row r="8" spans="1:32" ht="26.25" customHeight="1">
      <c r="A8" s="601" t="s">
        <v>34</v>
      </c>
      <c r="B8" s="602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3"/>
      <c r="R8" s="623">
        <f>SUM(R7:T7)</f>
        <v>0</v>
      </c>
      <c r="S8" s="624"/>
      <c r="T8" s="625"/>
      <c r="U8" s="623">
        <f>SUM(U7:W7)</f>
        <v>0</v>
      </c>
      <c r="V8" s="624"/>
      <c r="W8" s="625"/>
      <c r="X8" s="623">
        <f>SUM(X7:Z7)</f>
        <v>0</v>
      </c>
      <c r="Y8" s="624"/>
      <c r="Z8" s="625"/>
      <c r="AA8" s="623">
        <f t="shared" ref="AA8" si="0">X8-U8</f>
        <v>0</v>
      </c>
      <c r="AB8" s="624"/>
      <c r="AC8" s="625"/>
      <c r="AD8" s="623">
        <f t="shared" ref="AD8" si="1">IF(U8=0,0,X8/U8*100)</f>
        <v>0</v>
      </c>
      <c r="AE8" s="624"/>
      <c r="AF8" s="625"/>
    </row>
    <row r="9" spans="1:32" ht="10.5" customHeight="1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349"/>
      <c r="P9" s="349"/>
      <c r="Q9" s="349"/>
      <c r="R9" s="350"/>
      <c r="S9" s="350"/>
      <c r="T9" s="350"/>
      <c r="U9" s="350"/>
      <c r="V9" s="350"/>
      <c r="W9" s="350"/>
      <c r="X9" s="351"/>
      <c r="Y9" s="351"/>
      <c r="Z9" s="351"/>
      <c r="AA9" s="351"/>
      <c r="AB9" s="351"/>
      <c r="AC9" s="351"/>
      <c r="AD9" s="351"/>
      <c r="AE9" s="352"/>
      <c r="AF9" s="352"/>
    </row>
    <row r="10" spans="1:32" s="353" customFormat="1" ht="18.75" customHeight="1">
      <c r="C10" s="344" t="s">
        <v>341</v>
      </c>
    </row>
    <row r="11" spans="1:32" s="353" customFormat="1" ht="18.75" customHeight="1">
      <c r="AF11" s="325"/>
    </row>
    <row r="12" spans="1:32" ht="30.75" customHeight="1">
      <c r="A12" s="607" t="s">
        <v>32</v>
      </c>
      <c r="B12" s="608" t="s">
        <v>342</v>
      </c>
      <c r="C12" s="609"/>
      <c r="D12" s="523" t="s">
        <v>335</v>
      </c>
      <c r="E12" s="523"/>
      <c r="F12" s="523"/>
      <c r="G12" s="523"/>
      <c r="H12" s="583" t="s">
        <v>337</v>
      </c>
      <c r="I12" s="584"/>
      <c r="J12" s="584"/>
      <c r="K12" s="584"/>
      <c r="L12" s="584"/>
      <c r="M12" s="584"/>
      <c r="N12" s="584"/>
      <c r="O12" s="585"/>
      <c r="P12" s="583" t="s">
        <v>343</v>
      </c>
      <c r="Q12" s="585"/>
      <c r="R12" s="539" t="s">
        <v>338</v>
      </c>
      <c r="S12" s="574"/>
      <c r="T12" s="574"/>
      <c r="U12" s="574"/>
      <c r="V12" s="574"/>
      <c r="W12" s="574"/>
      <c r="X12" s="574"/>
      <c r="Y12" s="574"/>
      <c r="Z12" s="540"/>
      <c r="AA12" s="523" t="s">
        <v>339</v>
      </c>
      <c r="AB12" s="541"/>
      <c r="AC12" s="541"/>
      <c r="AD12" s="523" t="s">
        <v>340</v>
      </c>
      <c r="AE12" s="541"/>
      <c r="AF12" s="541"/>
    </row>
    <row r="13" spans="1:32" ht="46.5" customHeight="1">
      <c r="A13" s="607"/>
      <c r="B13" s="610"/>
      <c r="C13" s="611"/>
      <c r="D13" s="523"/>
      <c r="E13" s="523"/>
      <c r="F13" s="523"/>
      <c r="G13" s="523"/>
      <c r="H13" s="586"/>
      <c r="I13" s="587"/>
      <c r="J13" s="587"/>
      <c r="K13" s="587"/>
      <c r="L13" s="587"/>
      <c r="M13" s="587"/>
      <c r="N13" s="587"/>
      <c r="O13" s="588"/>
      <c r="P13" s="586"/>
      <c r="Q13" s="588"/>
      <c r="R13" s="521" t="s">
        <v>414</v>
      </c>
      <c r="S13" s="524"/>
      <c r="T13" s="522"/>
      <c r="U13" s="521" t="s">
        <v>415</v>
      </c>
      <c r="V13" s="524"/>
      <c r="W13" s="522"/>
      <c r="X13" s="521" t="s">
        <v>416</v>
      </c>
      <c r="Y13" s="524"/>
      <c r="Z13" s="522"/>
      <c r="AA13" s="541"/>
      <c r="AB13" s="541"/>
      <c r="AC13" s="541"/>
      <c r="AD13" s="541"/>
      <c r="AE13" s="541"/>
      <c r="AF13" s="541"/>
    </row>
    <row r="14" spans="1:32" ht="23.25" customHeight="1">
      <c r="A14" s="354">
        <v>1</v>
      </c>
      <c r="B14" s="599">
        <v>2</v>
      </c>
      <c r="C14" s="600"/>
      <c r="D14" s="523">
        <v>3</v>
      </c>
      <c r="E14" s="523"/>
      <c r="F14" s="523"/>
      <c r="G14" s="523"/>
      <c r="H14" s="521">
        <v>4</v>
      </c>
      <c r="I14" s="524"/>
      <c r="J14" s="524"/>
      <c r="K14" s="524"/>
      <c r="L14" s="524"/>
      <c r="M14" s="524"/>
      <c r="N14" s="524"/>
      <c r="O14" s="522"/>
      <c r="P14" s="521">
        <v>5</v>
      </c>
      <c r="Q14" s="522"/>
      <c r="R14" s="521">
        <v>6</v>
      </c>
      <c r="S14" s="524"/>
      <c r="T14" s="522"/>
      <c r="U14" s="521">
        <v>7</v>
      </c>
      <c r="V14" s="524"/>
      <c r="W14" s="522"/>
      <c r="X14" s="521">
        <v>8</v>
      </c>
      <c r="Y14" s="524"/>
      <c r="Z14" s="522"/>
      <c r="AA14" s="521">
        <v>9</v>
      </c>
      <c r="AB14" s="524"/>
      <c r="AC14" s="522"/>
      <c r="AD14" s="521">
        <v>10</v>
      </c>
      <c r="AE14" s="524"/>
      <c r="AF14" s="522"/>
    </row>
    <row r="15" spans="1:32" ht="30.75" customHeight="1">
      <c r="A15" s="189"/>
      <c r="B15" s="626"/>
      <c r="C15" s="627"/>
      <c r="D15" s="628"/>
      <c r="E15" s="628"/>
      <c r="F15" s="628"/>
      <c r="G15" s="628"/>
      <c r="H15" s="629"/>
      <c r="I15" s="630"/>
      <c r="J15" s="630"/>
      <c r="K15" s="630"/>
      <c r="L15" s="630"/>
      <c r="M15" s="630"/>
      <c r="N15" s="630"/>
      <c r="O15" s="631"/>
      <c r="P15" s="632"/>
      <c r="Q15" s="633"/>
      <c r="R15" s="634"/>
      <c r="S15" s="635"/>
      <c r="T15" s="636"/>
      <c r="U15" s="634"/>
      <c r="V15" s="635"/>
      <c r="W15" s="636"/>
      <c r="X15" s="634"/>
      <c r="Y15" s="635"/>
      <c r="Z15" s="636"/>
      <c r="AA15" s="634">
        <f>X15-U15</f>
        <v>0</v>
      </c>
      <c r="AB15" s="635"/>
      <c r="AC15" s="636"/>
      <c r="AD15" s="634">
        <f>IF(U15=0,0,X15/U15*100)</f>
        <v>0</v>
      </c>
      <c r="AE15" s="635"/>
      <c r="AF15" s="636"/>
    </row>
    <row r="16" spans="1:32" ht="30.75" hidden="1" customHeight="1">
      <c r="A16" s="189"/>
      <c r="B16" s="626"/>
      <c r="C16" s="627"/>
      <c r="D16" s="628"/>
      <c r="E16" s="628"/>
      <c r="F16" s="628"/>
      <c r="G16" s="628"/>
      <c r="H16" s="629"/>
      <c r="I16" s="630"/>
      <c r="J16" s="630"/>
      <c r="K16" s="630"/>
      <c r="L16" s="630"/>
      <c r="M16" s="630"/>
      <c r="N16" s="630"/>
      <c r="O16" s="631"/>
      <c r="P16" s="632"/>
      <c r="Q16" s="633"/>
      <c r="R16" s="634"/>
      <c r="S16" s="635"/>
      <c r="T16" s="636"/>
      <c r="U16" s="634"/>
      <c r="V16" s="635"/>
      <c r="W16" s="636"/>
      <c r="X16" s="634"/>
      <c r="Y16" s="635"/>
      <c r="Z16" s="636"/>
      <c r="AA16" s="634">
        <f t="shared" ref="AA16:AA17" si="2">X16-U16</f>
        <v>0</v>
      </c>
      <c r="AB16" s="635"/>
      <c r="AC16" s="636"/>
      <c r="AD16" s="634">
        <f t="shared" ref="AD16:AD17" si="3">IF(U16=0,0,X16/U16*100)</f>
        <v>0</v>
      </c>
      <c r="AE16" s="635"/>
      <c r="AF16" s="636"/>
    </row>
    <row r="17" spans="1:32" ht="32.25" customHeight="1">
      <c r="A17" s="601" t="s">
        <v>34</v>
      </c>
      <c r="B17" s="602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3"/>
      <c r="R17" s="604">
        <f>SUM(R15:T16)</f>
        <v>0</v>
      </c>
      <c r="S17" s="605"/>
      <c r="T17" s="606"/>
      <c r="U17" s="604">
        <f t="shared" ref="U17" si="4">SUM(U15:W16)</f>
        <v>0</v>
      </c>
      <c r="V17" s="605"/>
      <c r="W17" s="606"/>
      <c r="X17" s="604">
        <f t="shared" ref="X17" si="5">SUM(X15:Z16)</f>
        <v>0</v>
      </c>
      <c r="Y17" s="605"/>
      <c r="Z17" s="606"/>
      <c r="AA17" s="604">
        <f t="shared" si="2"/>
        <v>0</v>
      </c>
      <c r="AB17" s="605"/>
      <c r="AC17" s="606"/>
      <c r="AD17" s="604">
        <f t="shared" si="3"/>
        <v>0</v>
      </c>
      <c r="AE17" s="605"/>
      <c r="AF17" s="606"/>
    </row>
    <row r="18" spans="1:32" ht="10.5" customHeight="1">
      <c r="A18" s="355"/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21"/>
      <c r="R18" s="356"/>
      <c r="S18" s="356"/>
      <c r="T18" s="356"/>
      <c r="U18" s="356"/>
      <c r="V18" s="356"/>
      <c r="W18" s="21"/>
      <c r="X18" s="21"/>
      <c r="Y18" s="21"/>
      <c r="Z18" s="21"/>
      <c r="AA18" s="21"/>
      <c r="AB18" s="21"/>
      <c r="AC18" s="21"/>
      <c r="AD18" s="21"/>
      <c r="AE18" s="21"/>
      <c r="AF18" s="356"/>
    </row>
    <row r="19" spans="1:32" s="344" customFormat="1" ht="24.75" customHeight="1">
      <c r="C19" s="344" t="s">
        <v>413</v>
      </c>
    </row>
    <row r="20" spans="1:32" ht="21">
      <c r="A20" s="357"/>
      <c r="B20" s="357"/>
      <c r="C20" s="357"/>
      <c r="D20" s="357"/>
      <c r="E20" s="357"/>
      <c r="F20" s="357"/>
      <c r="G20" s="357"/>
      <c r="H20" s="357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7"/>
      <c r="X20" s="21"/>
      <c r="Y20" s="21"/>
      <c r="Z20" s="637"/>
      <c r="AA20" s="637"/>
      <c r="AB20" s="637"/>
      <c r="AC20" s="21"/>
      <c r="AD20" s="637" t="s">
        <v>161</v>
      </c>
      <c r="AE20" s="637"/>
      <c r="AF20" s="637"/>
    </row>
    <row r="21" spans="1:32" ht="34.5" customHeight="1">
      <c r="A21" s="613" t="s">
        <v>32</v>
      </c>
      <c r="B21" s="608" t="s">
        <v>93</v>
      </c>
      <c r="C21" s="639"/>
      <c r="D21" s="639"/>
      <c r="E21" s="639"/>
      <c r="F21" s="639"/>
      <c r="G21" s="639"/>
      <c r="H21" s="639"/>
      <c r="I21" s="639"/>
      <c r="J21" s="639"/>
      <c r="K21" s="639"/>
      <c r="L21" s="609"/>
      <c r="M21" s="644" t="s">
        <v>33</v>
      </c>
      <c r="N21" s="645"/>
      <c r="O21" s="645"/>
      <c r="P21" s="646"/>
      <c r="Q21" s="644" t="s">
        <v>52</v>
      </c>
      <c r="R21" s="645"/>
      <c r="S21" s="645"/>
      <c r="T21" s="646"/>
      <c r="U21" s="644" t="s">
        <v>112</v>
      </c>
      <c r="V21" s="645"/>
      <c r="W21" s="645"/>
      <c r="X21" s="646"/>
      <c r="Y21" s="644" t="s">
        <v>396</v>
      </c>
      <c r="Z21" s="645"/>
      <c r="AA21" s="645"/>
      <c r="AB21" s="646"/>
      <c r="AC21" s="644" t="s">
        <v>34</v>
      </c>
      <c r="AD21" s="645"/>
      <c r="AE21" s="645"/>
      <c r="AF21" s="646"/>
    </row>
    <row r="22" spans="1:32" ht="34.5" customHeight="1">
      <c r="A22" s="638"/>
      <c r="B22" s="640"/>
      <c r="C22" s="641"/>
      <c r="D22" s="641"/>
      <c r="E22" s="641"/>
      <c r="F22" s="641"/>
      <c r="G22" s="641"/>
      <c r="H22" s="641"/>
      <c r="I22" s="641"/>
      <c r="J22" s="641"/>
      <c r="K22" s="641"/>
      <c r="L22" s="642"/>
      <c r="M22" s="647" t="s">
        <v>91</v>
      </c>
      <c r="N22" s="647" t="s">
        <v>92</v>
      </c>
      <c r="O22" s="647" t="s">
        <v>99</v>
      </c>
      <c r="P22" s="647" t="s">
        <v>100</v>
      </c>
      <c r="Q22" s="647" t="s">
        <v>91</v>
      </c>
      <c r="R22" s="647" t="s">
        <v>92</v>
      </c>
      <c r="S22" s="647" t="s">
        <v>99</v>
      </c>
      <c r="T22" s="647" t="s">
        <v>100</v>
      </c>
      <c r="U22" s="647" t="s">
        <v>91</v>
      </c>
      <c r="V22" s="647" t="s">
        <v>92</v>
      </c>
      <c r="W22" s="647" t="s">
        <v>99</v>
      </c>
      <c r="X22" s="647" t="s">
        <v>100</v>
      </c>
      <c r="Y22" s="647" t="s">
        <v>91</v>
      </c>
      <c r="Z22" s="647" t="s">
        <v>92</v>
      </c>
      <c r="AA22" s="647" t="s">
        <v>99</v>
      </c>
      <c r="AB22" s="647" t="s">
        <v>100</v>
      </c>
      <c r="AC22" s="647" t="s">
        <v>91</v>
      </c>
      <c r="AD22" s="647" t="s">
        <v>92</v>
      </c>
      <c r="AE22" s="647" t="s">
        <v>99</v>
      </c>
      <c r="AF22" s="647" t="s">
        <v>100</v>
      </c>
    </row>
    <row r="23" spans="1:32" ht="14.25" customHeight="1">
      <c r="A23" s="614"/>
      <c r="B23" s="610"/>
      <c r="C23" s="643"/>
      <c r="D23" s="643"/>
      <c r="E23" s="643"/>
      <c r="F23" s="643"/>
      <c r="G23" s="643"/>
      <c r="H23" s="643"/>
      <c r="I23" s="643"/>
      <c r="J23" s="643"/>
      <c r="K23" s="643"/>
      <c r="L23" s="611"/>
      <c r="M23" s="648"/>
      <c r="N23" s="648"/>
      <c r="O23" s="648"/>
      <c r="P23" s="648"/>
      <c r="Q23" s="648"/>
      <c r="R23" s="648"/>
      <c r="S23" s="648"/>
      <c r="T23" s="648"/>
      <c r="U23" s="648"/>
      <c r="V23" s="648"/>
      <c r="W23" s="648"/>
      <c r="X23" s="648"/>
      <c r="Y23" s="648"/>
      <c r="Z23" s="648"/>
      <c r="AA23" s="648"/>
      <c r="AB23" s="648"/>
      <c r="AC23" s="648"/>
      <c r="AD23" s="648"/>
      <c r="AE23" s="648"/>
      <c r="AF23" s="648"/>
    </row>
    <row r="24" spans="1:32" ht="24" customHeight="1">
      <c r="A24" s="189">
        <v>1</v>
      </c>
      <c r="B24" s="649">
        <v>2</v>
      </c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331">
        <v>3</v>
      </c>
      <c r="N24" s="331">
        <v>4</v>
      </c>
      <c r="O24" s="331">
        <v>5</v>
      </c>
      <c r="P24" s="331">
        <v>6</v>
      </c>
      <c r="Q24" s="331">
        <v>7</v>
      </c>
      <c r="R24" s="331">
        <v>8</v>
      </c>
      <c r="S24" s="331">
        <v>9</v>
      </c>
      <c r="T24" s="331">
        <v>10</v>
      </c>
      <c r="U24" s="331">
        <v>11</v>
      </c>
      <c r="V24" s="331">
        <v>12</v>
      </c>
      <c r="W24" s="331">
        <v>13</v>
      </c>
      <c r="X24" s="331">
        <v>14</v>
      </c>
      <c r="Y24" s="331">
        <v>15</v>
      </c>
      <c r="Z24" s="331">
        <v>16</v>
      </c>
      <c r="AA24" s="331">
        <v>17</v>
      </c>
      <c r="AB24" s="331">
        <v>18</v>
      </c>
      <c r="AC24" s="331">
        <v>19</v>
      </c>
      <c r="AD24" s="331">
        <v>20</v>
      </c>
      <c r="AE24" s="331">
        <v>21</v>
      </c>
      <c r="AF24" s="331">
        <v>22</v>
      </c>
    </row>
    <row r="25" spans="1:32" ht="28.5" customHeight="1">
      <c r="A25" s="188">
        <v>1</v>
      </c>
      <c r="B25" s="650" t="s">
        <v>278</v>
      </c>
      <c r="C25" s="651"/>
      <c r="D25" s="651"/>
      <c r="E25" s="651"/>
      <c r="F25" s="651"/>
      <c r="G25" s="651"/>
      <c r="H25" s="651"/>
      <c r="I25" s="651"/>
      <c r="J25" s="651"/>
      <c r="K25" s="651"/>
      <c r="L25" s="652"/>
      <c r="M25" s="385"/>
      <c r="N25" s="387">
        <f>N28</f>
        <v>0</v>
      </c>
      <c r="O25" s="415">
        <f>N25-M25</f>
        <v>0</v>
      </c>
      <c r="P25" s="386">
        <f>IF(M25=0,0,N25/M25*100)</f>
        <v>0</v>
      </c>
      <c r="Q25" s="387">
        <f>Q29</f>
        <v>0</v>
      </c>
      <c r="R25" s="387">
        <f>R29+R27</f>
        <v>3758</v>
      </c>
      <c r="S25" s="415">
        <f>R25-Q25</f>
        <v>3758</v>
      </c>
      <c r="T25" s="386">
        <f>IF(Q25=0,0,R25/Q25*100)</f>
        <v>0</v>
      </c>
      <c r="U25" s="388"/>
      <c r="V25" s="388">
        <f>V26+V27+V28+V29+V30+V31</f>
        <v>3758</v>
      </c>
      <c r="W25" s="396">
        <f>V25-U25</f>
        <v>3758</v>
      </c>
      <c r="X25" s="386">
        <f>IF(U25=0,0,V25/U25*100)</f>
        <v>0</v>
      </c>
      <c r="Y25" s="388"/>
      <c r="Z25" s="388">
        <f>Z31</f>
        <v>0</v>
      </c>
      <c r="AA25" s="396">
        <f>Z25-Y25</f>
        <v>0</v>
      </c>
      <c r="AB25" s="386">
        <f>IF(Y25=0,0,Z25/Y25*100)</f>
        <v>0</v>
      </c>
      <c r="AC25" s="396">
        <f>SUM(M25,Q25,U25,Y25)</f>
        <v>0</v>
      </c>
      <c r="AD25" s="396">
        <f>SUM(N25,R25,V25,Z25)</f>
        <v>7516</v>
      </c>
      <c r="AE25" s="396">
        <f>AD25-AC25</f>
        <v>7516</v>
      </c>
      <c r="AF25" s="386">
        <f>IF(AC25=0,0,AD25/AC25*100)</f>
        <v>0</v>
      </c>
    </row>
    <row r="26" spans="1:32" s="450" customFormat="1" ht="27" customHeight="1">
      <c r="A26" s="188"/>
      <c r="B26" s="593" t="s">
        <v>422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5"/>
      <c r="M26" s="385"/>
      <c r="N26" s="387"/>
      <c r="O26" s="415"/>
      <c r="P26" s="386"/>
      <c r="Q26" s="387"/>
      <c r="R26" s="387"/>
      <c r="S26" s="415"/>
      <c r="T26" s="386"/>
      <c r="U26" s="388"/>
      <c r="V26" s="389">
        <v>83</v>
      </c>
      <c r="W26" s="397">
        <f t="shared" ref="W26:W31" si="6">V26-U26</f>
        <v>83</v>
      </c>
      <c r="X26" s="386"/>
      <c r="Y26" s="388"/>
      <c r="Z26" s="388"/>
      <c r="AA26" s="396"/>
      <c r="AB26" s="386"/>
      <c r="AC26" s="396"/>
      <c r="AD26" s="397">
        <f t="shared" ref="AD26:AD41" si="7">SUM(N26,R26,V26,Z26)</f>
        <v>83</v>
      </c>
      <c r="AE26" s="397">
        <f t="shared" ref="AE26:AE27" si="8">AD26-AC26</f>
        <v>83</v>
      </c>
      <c r="AF26" s="386"/>
    </row>
    <row r="27" spans="1:32" s="450" customFormat="1" ht="27" customHeight="1">
      <c r="A27" s="188"/>
      <c r="B27" s="593" t="s">
        <v>442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5"/>
      <c r="M27" s="385"/>
      <c r="N27" s="387"/>
      <c r="O27" s="415"/>
      <c r="P27" s="386"/>
      <c r="Q27" s="387"/>
      <c r="R27" s="460">
        <v>558</v>
      </c>
      <c r="S27" s="19">
        <f t="shared" ref="S27:S29" si="9">R27-Q27</f>
        <v>558</v>
      </c>
      <c r="T27" s="386"/>
      <c r="U27" s="388"/>
      <c r="V27" s="389"/>
      <c r="W27" s="397">
        <f t="shared" si="6"/>
        <v>0</v>
      </c>
      <c r="X27" s="386"/>
      <c r="Y27" s="388"/>
      <c r="Z27" s="388"/>
      <c r="AA27" s="396"/>
      <c r="AB27" s="386"/>
      <c r="AC27" s="396"/>
      <c r="AD27" s="397">
        <f t="shared" si="7"/>
        <v>558</v>
      </c>
      <c r="AE27" s="397">
        <f t="shared" si="8"/>
        <v>558</v>
      </c>
      <c r="AF27" s="386"/>
    </row>
    <row r="28" spans="1:32" s="402" customFormat="1" ht="27" customHeight="1">
      <c r="A28" s="188"/>
      <c r="B28" s="593" t="s">
        <v>423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5"/>
      <c r="M28" s="385"/>
      <c r="N28" s="449"/>
      <c r="O28" s="19">
        <f>N28-M28</f>
        <v>0</v>
      </c>
      <c r="P28" s="386"/>
      <c r="Q28" s="387"/>
      <c r="R28" s="387"/>
      <c r="S28" s="19">
        <f t="shared" si="9"/>
        <v>0</v>
      </c>
      <c r="T28" s="386"/>
      <c r="U28" s="389"/>
      <c r="V28" s="389">
        <v>3551</v>
      </c>
      <c r="W28" s="397">
        <f t="shared" si="6"/>
        <v>3551</v>
      </c>
      <c r="X28" s="386">
        <f>IF(U28=0,0,V28/U28*100)</f>
        <v>0</v>
      </c>
      <c r="Y28" s="388"/>
      <c r="Z28" s="388"/>
      <c r="AA28" s="396"/>
      <c r="AB28" s="386"/>
      <c r="AC28" s="396"/>
      <c r="AD28" s="397">
        <f t="shared" si="7"/>
        <v>3551</v>
      </c>
      <c r="AE28" s="397">
        <f>AD28-AC28</f>
        <v>3551</v>
      </c>
      <c r="AF28" s="386">
        <f>IF(AC28=0,0,AD28/AC28*100)</f>
        <v>0</v>
      </c>
    </row>
    <row r="29" spans="1:32" s="341" customFormat="1" ht="27" customHeight="1">
      <c r="A29" s="359"/>
      <c r="B29" s="593" t="s">
        <v>441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5"/>
      <c r="M29" s="360"/>
      <c r="N29" s="425"/>
      <c r="O29" s="385"/>
      <c r="P29" s="361"/>
      <c r="Q29" s="339"/>
      <c r="R29" s="339">
        <v>3200</v>
      </c>
      <c r="S29" s="19">
        <f t="shared" si="9"/>
        <v>3200</v>
      </c>
      <c r="T29" s="361"/>
      <c r="U29" s="389"/>
      <c r="V29" s="389"/>
      <c r="W29" s="397">
        <f t="shared" si="6"/>
        <v>0</v>
      </c>
      <c r="X29" s="361"/>
      <c r="Y29" s="389"/>
      <c r="Z29" s="389"/>
      <c r="AA29" s="397"/>
      <c r="AB29" s="386">
        <f t="shared" ref="AB29:AB40" si="10">IF(Y29=0,0,Z29/Y29*100)</f>
        <v>0</v>
      </c>
      <c r="AC29" s="397">
        <f t="shared" ref="AC29:AC40" si="11">SUM(M29,Q29,U29,Y29)</f>
        <v>0</v>
      </c>
      <c r="AD29" s="397">
        <f t="shared" si="7"/>
        <v>3200</v>
      </c>
      <c r="AE29" s="397">
        <f t="shared" ref="AE29:AE42" si="12">AD29-AC29</f>
        <v>3200</v>
      </c>
      <c r="AF29" s="361">
        <f t="shared" ref="AF29:AF42" si="13">IF(AC29=0,0,AD29/AC29*100)</f>
        <v>0</v>
      </c>
    </row>
    <row r="30" spans="1:32" s="428" customFormat="1" ht="27" customHeight="1">
      <c r="A30" s="429"/>
      <c r="B30" s="593" t="s">
        <v>426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95"/>
      <c r="M30" s="360"/>
      <c r="N30" s="425"/>
      <c r="O30" s="425">
        <f t="shared" ref="O30" si="14">N30-M30</f>
        <v>0</v>
      </c>
      <c r="P30" s="361"/>
      <c r="Q30" s="425"/>
      <c r="R30" s="425"/>
      <c r="S30" s="19"/>
      <c r="T30" s="361"/>
      <c r="U30" s="389"/>
      <c r="V30" s="389">
        <v>30</v>
      </c>
      <c r="W30" s="397">
        <f t="shared" si="6"/>
        <v>30</v>
      </c>
      <c r="X30" s="361"/>
      <c r="Y30" s="389"/>
      <c r="Z30" s="389"/>
      <c r="AA30" s="397"/>
      <c r="AB30" s="386"/>
      <c r="AC30" s="397"/>
      <c r="AD30" s="397">
        <f t="shared" si="7"/>
        <v>30</v>
      </c>
      <c r="AE30" s="397">
        <f t="shared" si="12"/>
        <v>30</v>
      </c>
      <c r="AF30" s="361">
        <f t="shared" si="13"/>
        <v>0</v>
      </c>
    </row>
    <row r="31" spans="1:32" s="421" customFormat="1" ht="27" customHeight="1">
      <c r="A31" s="422"/>
      <c r="B31" s="593" t="s">
        <v>427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5"/>
      <c r="M31" s="360"/>
      <c r="N31" s="425"/>
      <c r="O31" s="425"/>
      <c r="P31" s="361"/>
      <c r="Q31" s="420"/>
      <c r="R31" s="420"/>
      <c r="S31" s="19"/>
      <c r="T31" s="361"/>
      <c r="U31" s="389"/>
      <c r="V31" s="389">
        <v>94</v>
      </c>
      <c r="W31" s="397">
        <f t="shared" si="6"/>
        <v>94</v>
      </c>
      <c r="X31" s="361"/>
      <c r="Y31" s="389"/>
      <c r="Z31" s="389"/>
      <c r="AA31" s="397"/>
      <c r="AB31" s="386"/>
      <c r="AC31" s="397">
        <f t="shared" ref="AC31" si="15">SUM(M31,Q31,U31,Y31)</f>
        <v>0</v>
      </c>
      <c r="AD31" s="397">
        <f t="shared" ref="AD31" si="16">SUM(N31,R31,V31,Z31)</f>
        <v>94</v>
      </c>
      <c r="AE31" s="397">
        <f t="shared" ref="AE31" si="17">AD31-AC31</f>
        <v>94</v>
      </c>
      <c r="AF31" s="361">
        <f t="shared" ref="AF31" si="18">IF(AC31=0,0,AD31/AC31*100)</f>
        <v>0</v>
      </c>
    </row>
    <row r="32" spans="1:32" s="341" customFormat="1" ht="28.5" customHeight="1">
      <c r="A32" s="188">
        <v>2</v>
      </c>
      <c r="B32" s="656" t="s">
        <v>279</v>
      </c>
      <c r="C32" s="657"/>
      <c r="D32" s="657"/>
      <c r="E32" s="657"/>
      <c r="F32" s="657"/>
      <c r="G32" s="657"/>
      <c r="H32" s="657"/>
      <c r="I32" s="657"/>
      <c r="J32" s="657"/>
      <c r="K32" s="657"/>
      <c r="L32" s="658"/>
      <c r="M32" s="385"/>
      <c r="N32" s="387"/>
      <c r="O32" s="387"/>
      <c r="P32" s="386"/>
      <c r="Q32" s="387">
        <f>Q33</f>
        <v>0</v>
      </c>
      <c r="R32" s="387">
        <f>R33</f>
        <v>0</v>
      </c>
      <c r="S32" s="385"/>
      <c r="T32" s="386"/>
      <c r="U32" s="388">
        <f>U33+U34</f>
        <v>120</v>
      </c>
      <c r="V32" s="388">
        <f>V33+V34</f>
        <v>1193</v>
      </c>
      <c r="W32" s="396">
        <f t="shared" ref="W32:W42" si="19">V32-U32</f>
        <v>1073</v>
      </c>
      <c r="X32" s="386">
        <f t="shared" ref="X32:X42" si="20">IF(U32=0,0,V32/U32*100)</f>
        <v>994.16666666666663</v>
      </c>
      <c r="Y32" s="388"/>
      <c r="Z32" s="388"/>
      <c r="AA32" s="396">
        <f t="shared" ref="AA32:AA40" si="21">Z32-Y32</f>
        <v>0</v>
      </c>
      <c r="AB32" s="386">
        <f t="shared" si="10"/>
        <v>0</v>
      </c>
      <c r="AC32" s="396">
        <f t="shared" si="11"/>
        <v>120</v>
      </c>
      <c r="AD32" s="396">
        <f t="shared" si="7"/>
        <v>1193</v>
      </c>
      <c r="AE32" s="396">
        <f t="shared" si="12"/>
        <v>1073</v>
      </c>
      <c r="AF32" s="386">
        <f t="shared" si="13"/>
        <v>994.16666666666663</v>
      </c>
    </row>
    <row r="33" spans="1:32" ht="27" customHeight="1">
      <c r="A33" s="189"/>
      <c r="B33" s="593" t="s">
        <v>277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5"/>
      <c r="M33" s="360"/>
      <c r="N33" s="425"/>
      <c r="O33" s="425">
        <f t="shared" ref="O33:O42" si="22">N33-M33</f>
        <v>0</v>
      </c>
      <c r="P33" s="361">
        <f t="shared" ref="P33:P42" si="23">IF(M33=0,0,N33/M33*100)</f>
        <v>0</v>
      </c>
      <c r="Q33" s="339">
        <v>0</v>
      </c>
      <c r="R33" s="339">
        <v>0</v>
      </c>
      <c r="S33" s="360">
        <f t="shared" ref="S33:S42" si="24">R33-Q33</f>
        <v>0</v>
      </c>
      <c r="T33" s="361">
        <f t="shared" ref="T33:T42" si="25">IF(Q33=0,0,R33/Q33*100)</f>
        <v>0</v>
      </c>
      <c r="U33" s="389">
        <v>120</v>
      </c>
      <c r="V33" s="389">
        <v>130</v>
      </c>
      <c r="W33" s="397">
        <f t="shared" si="19"/>
        <v>10</v>
      </c>
      <c r="X33" s="361">
        <f t="shared" si="20"/>
        <v>108.33333333333333</v>
      </c>
      <c r="Y33" s="389"/>
      <c r="Z33" s="389"/>
      <c r="AA33" s="396">
        <f t="shared" si="21"/>
        <v>0</v>
      </c>
      <c r="AB33" s="386">
        <f t="shared" si="10"/>
        <v>0</v>
      </c>
      <c r="AC33" s="397">
        <f t="shared" si="11"/>
        <v>120</v>
      </c>
      <c r="AD33" s="397">
        <f t="shared" si="7"/>
        <v>130</v>
      </c>
      <c r="AE33" s="397">
        <f t="shared" si="12"/>
        <v>10</v>
      </c>
      <c r="AF33" s="361">
        <f t="shared" si="13"/>
        <v>108.33333333333333</v>
      </c>
    </row>
    <row r="34" spans="1:32" s="428" customFormat="1" ht="27" customHeight="1">
      <c r="A34" s="429"/>
      <c r="B34" s="593" t="s">
        <v>425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5"/>
      <c r="M34" s="360"/>
      <c r="N34" s="425"/>
      <c r="O34" s="425"/>
      <c r="P34" s="361"/>
      <c r="Q34" s="425"/>
      <c r="R34" s="425"/>
      <c r="S34" s="360"/>
      <c r="T34" s="361"/>
      <c r="U34" s="389"/>
      <c r="V34" s="389">
        <v>1063</v>
      </c>
      <c r="W34" s="397">
        <f t="shared" si="19"/>
        <v>1063</v>
      </c>
      <c r="X34" s="361"/>
      <c r="Y34" s="389"/>
      <c r="Z34" s="389"/>
      <c r="AA34" s="396"/>
      <c r="AB34" s="386"/>
      <c r="AC34" s="397"/>
      <c r="AD34" s="397">
        <f t="shared" si="7"/>
        <v>1063</v>
      </c>
      <c r="AE34" s="397">
        <f t="shared" si="12"/>
        <v>1063</v>
      </c>
      <c r="AF34" s="361">
        <f t="shared" si="13"/>
        <v>0</v>
      </c>
    </row>
    <row r="35" spans="1:32" ht="41.25" customHeight="1">
      <c r="A35" s="188">
        <v>3</v>
      </c>
      <c r="B35" s="656" t="s">
        <v>280</v>
      </c>
      <c r="C35" s="659"/>
      <c r="D35" s="659"/>
      <c r="E35" s="659"/>
      <c r="F35" s="659"/>
      <c r="G35" s="659"/>
      <c r="H35" s="659"/>
      <c r="I35" s="659"/>
      <c r="J35" s="659"/>
      <c r="K35" s="659"/>
      <c r="L35" s="660"/>
      <c r="M35" s="385"/>
      <c r="N35" s="387"/>
      <c r="O35" s="387">
        <f t="shared" si="22"/>
        <v>0</v>
      </c>
      <c r="P35" s="386">
        <f t="shared" si="23"/>
        <v>0</v>
      </c>
      <c r="Q35" s="387">
        <f>Q40</f>
        <v>0</v>
      </c>
      <c r="R35" s="387">
        <v>0</v>
      </c>
      <c r="S35" s="385">
        <f t="shared" si="24"/>
        <v>0</v>
      </c>
      <c r="T35" s="386">
        <f t="shared" si="25"/>
        <v>0</v>
      </c>
      <c r="U35" s="388">
        <f>U40</f>
        <v>0</v>
      </c>
      <c r="V35" s="388">
        <f>V36+V37+V38+V39+V40+V41</f>
        <v>1786</v>
      </c>
      <c r="W35" s="396">
        <f t="shared" si="19"/>
        <v>1786</v>
      </c>
      <c r="X35" s="361">
        <f t="shared" si="20"/>
        <v>0</v>
      </c>
      <c r="Y35" s="388"/>
      <c r="Z35" s="388"/>
      <c r="AA35" s="396">
        <f t="shared" si="21"/>
        <v>0</v>
      </c>
      <c r="AB35" s="386">
        <f t="shared" si="10"/>
        <v>0</v>
      </c>
      <c r="AC35" s="396">
        <f t="shared" si="11"/>
        <v>0</v>
      </c>
      <c r="AD35" s="396">
        <f t="shared" si="7"/>
        <v>1786</v>
      </c>
      <c r="AE35" s="396">
        <f t="shared" si="12"/>
        <v>1786</v>
      </c>
      <c r="AF35" s="386">
        <f t="shared" si="13"/>
        <v>0</v>
      </c>
    </row>
    <row r="36" spans="1:32" s="402" customFormat="1" ht="27" customHeight="1">
      <c r="A36" s="188"/>
      <c r="B36" s="596" t="s">
        <v>424</v>
      </c>
      <c r="C36" s="597"/>
      <c r="D36" s="597"/>
      <c r="E36" s="597"/>
      <c r="F36" s="597"/>
      <c r="G36" s="597"/>
      <c r="H36" s="597"/>
      <c r="I36" s="597"/>
      <c r="J36" s="597"/>
      <c r="K36" s="597"/>
      <c r="L36" s="598"/>
      <c r="M36" s="385"/>
      <c r="N36" s="387"/>
      <c r="O36" s="387"/>
      <c r="P36" s="386"/>
      <c r="Q36" s="387"/>
      <c r="R36" s="387"/>
      <c r="S36" s="385"/>
      <c r="T36" s="386"/>
      <c r="U36" s="388"/>
      <c r="V36" s="389">
        <v>1783</v>
      </c>
      <c r="W36" s="397">
        <f t="shared" si="19"/>
        <v>1783</v>
      </c>
      <c r="X36" s="361">
        <f t="shared" si="20"/>
        <v>0</v>
      </c>
      <c r="Y36" s="388"/>
      <c r="Z36" s="388"/>
      <c r="AA36" s="396"/>
      <c r="AB36" s="386"/>
      <c r="AC36" s="396"/>
      <c r="AD36" s="397">
        <f t="shared" si="7"/>
        <v>1783</v>
      </c>
      <c r="AE36" s="397">
        <f t="shared" si="12"/>
        <v>1783</v>
      </c>
      <c r="AF36" s="386">
        <f t="shared" si="13"/>
        <v>0</v>
      </c>
    </row>
    <row r="37" spans="1:32" s="402" customFormat="1" ht="27" customHeight="1">
      <c r="A37" s="188"/>
      <c r="B37" s="590" t="s">
        <v>389</v>
      </c>
      <c r="C37" s="591"/>
      <c r="D37" s="591"/>
      <c r="E37" s="591"/>
      <c r="F37" s="591"/>
      <c r="G37" s="591"/>
      <c r="H37" s="591"/>
      <c r="I37" s="591"/>
      <c r="J37" s="591"/>
      <c r="K37" s="591"/>
      <c r="L37" s="592"/>
      <c r="M37" s="385"/>
      <c r="N37" s="387"/>
      <c r="O37" s="387"/>
      <c r="P37" s="386"/>
      <c r="Q37" s="387"/>
      <c r="R37" s="387"/>
      <c r="S37" s="385"/>
      <c r="T37" s="386"/>
      <c r="U37" s="388"/>
      <c r="V37" s="389">
        <v>2</v>
      </c>
      <c r="W37" s="397">
        <f t="shared" si="19"/>
        <v>2</v>
      </c>
      <c r="X37" s="361">
        <f t="shared" si="20"/>
        <v>0</v>
      </c>
      <c r="Y37" s="388"/>
      <c r="Z37" s="388"/>
      <c r="AA37" s="396"/>
      <c r="AB37" s="386"/>
      <c r="AC37" s="396"/>
      <c r="AD37" s="397">
        <f t="shared" si="7"/>
        <v>2</v>
      </c>
      <c r="AE37" s="397">
        <f t="shared" si="12"/>
        <v>2</v>
      </c>
      <c r="AF37" s="386">
        <f t="shared" si="13"/>
        <v>0</v>
      </c>
    </row>
    <row r="38" spans="1:32" s="450" customFormat="1" ht="27" customHeight="1">
      <c r="A38" s="188"/>
      <c r="B38" s="590" t="s">
        <v>360</v>
      </c>
      <c r="C38" s="591"/>
      <c r="D38" s="591"/>
      <c r="E38" s="591"/>
      <c r="F38" s="591"/>
      <c r="G38" s="591"/>
      <c r="H38" s="591"/>
      <c r="I38" s="591"/>
      <c r="J38" s="591"/>
      <c r="K38" s="591"/>
      <c r="L38" s="592"/>
      <c r="M38" s="385"/>
      <c r="N38" s="387"/>
      <c r="O38" s="387"/>
      <c r="P38" s="386"/>
      <c r="Q38" s="387"/>
      <c r="R38" s="387"/>
      <c r="S38" s="385"/>
      <c r="T38" s="386"/>
      <c r="U38" s="388"/>
      <c r="V38" s="389">
        <v>1</v>
      </c>
      <c r="W38" s="397">
        <f t="shared" si="19"/>
        <v>1</v>
      </c>
      <c r="X38" s="361">
        <f t="shared" si="20"/>
        <v>0</v>
      </c>
      <c r="Y38" s="388"/>
      <c r="Z38" s="388"/>
      <c r="AA38" s="396"/>
      <c r="AB38" s="386"/>
      <c r="AC38" s="396"/>
      <c r="AD38" s="397">
        <f t="shared" si="7"/>
        <v>1</v>
      </c>
      <c r="AE38" s="397">
        <f t="shared" si="12"/>
        <v>1</v>
      </c>
      <c r="AF38" s="386"/>
    </row>
    <row r="39" spans="1:32" s="448" customFormat="1" ht="27" hidden="1" customHeight="1">
      <c r="A39" s="188"/>
      <c r="B39" s="590"/>
      <c r="C39" s="591"/>
      <c r="D39" s="591"/>
      <c r="E39" s="591"/>
      <c r="F39" s="591"/>
      <c r="G39" s="591"/>
      <c r="H39" s="591"/>
      <c r="I39" s="591"/>
      <c r="J39" s="591"/>
      <c r="K39" s="591"/>
      <c r="L39" s="592"/>
      <c r="M39" s="385"/>
      <c r="N39" s="387"/>
      <c r="O39" s="387"/>
      <c r="P39" s="386"/>
      <c r="Q39" s="387"/>
      <c r="R39" s="387"/>
      <c r="S39" s="385"/>
      <c r="T39" s="386"/>
      <c r="U39" s="388"/>
      <c r="V39" s="389"/>
      <c r="W39" s="397">
        <f t="shared" si="19"/>
        <v>0</v>
      </c>
      <c r="X39" s="361"/>
      <c r="Y39" s="388"/>
      <c r="Z39" s="388"/>
      <c r="AA39" s="396"/>
      <c r="AB39" s="386"/>
      <c r="AC39" s="396"/>
      <c r="AD39" s="397">
        <f t="shared" si="7"/>
        <v>0</v>
      </c>
      <c r="AE39" s="397">
        <f t="shared" si="12"/>
        <v>0</v>
      </c>
      <c r="AF39" s="386"/>
    </row>
    <row r="40" spans="1:32" ht="27" hidden="1" customHeight="1">
      <c r="A40" s="189"/>
      <c r="B40" s="593"/>
      <c r="C40" s="594"/>
      <c r="D40" s="594"/>
      <c r="E40" s="594"/>
      <c r="F40" s="594"/>
      <c r="G40" s="594"/>
      <c r="H40" s="594"/>
      <c r="I40" s="594"/>
      <c r="J40" s="594"/>
      <c r="K40" s="594"/>
      <c r="L40" s="595"/>
      <c r="M40" s="360"/>
      <c r="N40" s="425"/>
      <c r="O40" s="425">
        <f t="shared" si="22"/>
        <v>0</v>
      </c>
      <c r="P40" s="361">
        <f t="shared" si="23"/>
        <v>0</v>
      </c>
      <c r="Q40" s="339"/>
      <c r="R40" s="311">
        <v>0</v>
      </c>
      <c r="S40" s="360">
        <f t="shared" si="24"/>
        <v>0</v>
      </c>
      <c r="T40" s="361">
        <f t="shared" si="25"/>
        <v>0</v>
      </c>
      <c r="U40" s="389"/>
      <c r="V40" s="389"/>
      <c r="W40" s="397">
        <f t="shared" si="19"/>
        <v>0</v>
      </c>
      <c r="X40" s="361">
        <f t="shared" si="20"/>
        <v>0</v>
      </c>
      <c r="Y40" s="389"/>
      <c r="Z40" s="389"/>
      <c r="AA40" s="396">
        <f t="shared" si="21"/>
        <v>0</v>
      </c>
      <c r="AB40" s="386">
        <f t="shared" si="10"/>
        <v>0</v>
      </c>
      <c r="AC40" s="397">
        <f t="shared" si="11"/>
        <v>0</v>
      </c>
      <c r="AD40" s="397">
        <f t="shared" si="7"/>
        <v>0</v>
      </c>
      <c r="AE40" s="397">
        <f t="shared" si="12"/>
        <v>0</v>
      </c>
      <c r="AF40" s="361">
        <f t="shared" si="13"/>
        <v>0</v>
      </c>
    </row>
    <row r="41" spans="1:32" s="428" customFormat="1" ht="27" hidden="1" customHeight="1">
      <c r="A41" s="429"/>
      <c r="B41" s="593"/>
      <c r="C41" s="594"/>
      <c r="D41" s="594"/>
      <c r="E41" s="594"/>
      <c r="F41" s="594"/>
      <c r="G41" s="594"/>
      <c r="H41" s="594"/>
      <c r="I41" s="594"/>
      <c r="J41" s="594"/>
      <c r="K41" s="594"/>
      <c r="L41" s="595"/>
      <c r="M41" s="360"/>
      <c r="N41" s="425"/>
      <c r="O41" s="425"/>
      <c r="P41" s="361"/>
      <c r="Q41" s="425"/>
      <c r="R41" s="311"/>
      <c r="S41" s="360"/>
      <c r="T41" s="361"/>
      <c r="U41" s="389"/>
      <c r="V41" s="389"/>
      <c r="W41" s="397">
        <f t="shared" si="19"/>
        <v>0</v>
      </c>
      <c r="X41" s="361">
        <f t="shared" si="20"/>
        <v>0</v>
      </c>
      <c r="Y41" s="389"/>
      <c r="Z41" s="389"/>
      <c r="AA41" s="396"/>
      <c r="AB41" s="386"/>
      <c r="AC41" s="397"/>
      <c r="AD41" s="397">
        <f t="shared" si="7"/>
        <v>0</v>
      </c>
      <c r="AE41" s="397">
        <f t="shared" si="12"/>
        <v>0</v>
      </c>
      <c r="AF41" s="361">
        <f t="shared" si="13"/>
        <v>0</v>
      </c>
    </row>
    <row r="42" spans="1:32" ht="33.75" customHeight="1">
      <c r="A42" s="653" t="s">
        <v>34</v>
      </c>
      <c r="B42" s="654"/>
      <c r="C42" s="654"/>
      <c r="D42" s="654"/>
      <c r="E42" s="654"/>
      <c r="F42" s="654"/>
      <c r="G42" s="654"/>
      <c r="H42" s="654"/>
      <c r="I42" s="654"/>
      <c r="J42" s="654"/>
      <c r="K42" s="654"/>
      <c r="L42" s="655"/>
      <c r="M42" s="362">
        <f>SUM(M25:M40)</f>
        <v>0</v>
      </c>
      <c r="N42" s="424">
        <f>N25+N32+N35</f>
        <v>0</v>
      </c>
      <c r="O42" s="424">
        <f t="shared" si="22"/>
        <v>0</v>
      </c>
      <c r="P42" s="362">
        <f t="shared" si="23"/>
        <v>0</v>
      </c>
      <c r="Q42" s="340">
        <f>Q25+Q32+Q35</f>
        <v>0</v>
      </c>
      <c r="R42" s="340">
        <f>R25+R32+R35</f>
        <v>3758</v>
      </c>
      <c r="S42" s="17">
        <f t="shared" si="24"/>
        <v>3758</v>
      </c>
      <c r="T42" s="362">
        <f t="shared" si="25"/>
        <v>0</v>
      </c>
      <c r="U42" s="398">
        <f>U25+U32+U35</f>
        <v>120</v>
      </c>
      <c r="V42" s="398">
        <f>V25+V32+V35</f>
        <v>6737</v>
      </c>
      <c r="W42" s="399">
        <f t="shared" si="19"/>
        <v>6617</v>
      </c>
      <c r="X42" s="400">
        <f t="shared" si="20"/>
        <v>5614.166666666667</v>
      </c>
      <c r="Y42" s="398">
        <f t="shared" ref="Y42" si="26">SUM(Y25:Y40)</f>
        <v>0</v>
      </c>
      <c r="Z42" s="398">
        <f>Z25+Z32+Z35</f>
        <v>0</v>
      </c>
      <c r="AA42" s="399">
        <f t="shared" ref="AA42" si="27">Z42-Y42</f>
        <v>0</v>
      </c>
      <c r="AB42" s="400">
        <f t="shared" ref="AB42" si="28">IF(Y42=0,0,Z42/Y42*100)</f>
        <v>0</v>
      </c>
      <c r="AC42" s="399">
        <f>AC25+AC32+AC35</f>
        <v>120</v>
      </c>
      <c r="AD42" s="399">
        <f>AD25+AD32+AD35</f>
        <v>10495</v>
      </c>
      <c r="AE42" s="399">
        <f t="shared" si="12"/>
        <v>10375</v>
      </c>
      <c r="AF42" s="400">
        <f t="shared" si="13"/>
        <v>8745.8333333333321</v>
      </c>
    </row>
    <row r="43" spans="1:32" ht="34.5" customHeight="1">
      <c r="A43" s="593" t="s">
        <v>35</v>
      </c>
      <c r="B43" s="594"/>
      <c r="C43" s="594"/>
      <c r="D43" s="594"/>
      <c r="E43" s="594"/>
      <c r="F43" s="594"/>
      <c r="G43" s="594"/>
      <c r="H43" s="594"/>
      <c r="I43" s="594"/>
      <c r="J43" s="594"/>
      <c r="K43" s="594"/>
      <c r="L43" s="595"/>
      <c r="M43" s="360">
        <f>IF($AC$42=0,0,M42/$AC$42*100)</f>
        <v>0</v>
      </c>
      <c r="N43" s="360">
        <f>IF($AD$42=0,0,N42/$AD$42*100)</f>
        <v>0</v>
      </c>
      <c r="O43" s="360"/>
      <c r="P43" s="360"/>
      <c r="Q43" s="360">
        <f>IF($AC$42=0,0,Q42/$AC$42*100)</f>
        <v>0</v>
      </c>
      <c r="R43" s="360">
        <f>IF($AD$42=0,0,R42/$AD$42*100)</f>
        <v>35.807527393997141</v>
      </c>
      <c r="S43" s="360"/>
      <c r="T43" s="360"/>
      <c r="U43" s="361">
        <f>IF($AC$42=0,0,U42/$AC$42*100)</f>
        <v>100</v>
      </c>
      <c r="V43" s="361">
        <f>IF($AD$42=0,0,V42/$AD$42*100)</f>
        <v>64.192472606002866</v>
      </c>
      <c r="W43" s="361"/>
      <c r="X43" s="361"/>
      <c r="Y43" s="361">
        <f>IF($AC$42=0,0,Y42/$AC$42*100)</f>
        <v>0</v>
      </c>
      <c r="Z43" s="361">
        <f>IF($AD$42=0,0,Z42/$AD$42*100)</f>
        <v>0</v>
      </c>
      <c r="AA43" s="361"/>
      <c r="AB43" s="361"/>
      <c r="AC43" s="361">
        <f>SUM(M43,Q43,U43,Y43)</f>
        <v>100</v>
      </c>
      <c r="AD43" s="361">
        <f>SUM(N43,R43,V43,Z43)</f>
        <v>100</v>
      </c>
      <c r="AE43" s="361"/>
      <c r="AF43" s="361"/>
    </row>
    <row r="44" spans="1:32" ht="15" customHeight="1">
      <c r="A44" s="363"/>
      <c r="B44" s="363"/>
      <c r="C44" s="363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spans="1:32" s="344" customFormat="1" ht="31.5" customHeight="1">
      <c r="C45" s="344" t="s">
        <v>168</v>
      </c>
    </row>
    <row r="46" spans="1:32" s="366" customFormat="1" ht="2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365"/>
      <c r="L46" s="21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661" t="s">
        <v>161</v>
      </c>
      <c r="AE46" s="661"/>
      <c r="AF46" s="661"/>
    </row>
    <row r="47" spans="1:32" s="367" customFormat="1" ht="34.5" customHeight="1">
      <c r="A47" s="541" t="s">
        <v>32</v>
      </c>
      <c r="B47" s="583" t="s">
        <v>116</v>
      </c>
      <c r="C47" s="585"/>
      <c r="D47" s="523" t="s">
        <v>118</v>
      </c>
      <c r="E47" s="523"/>
      <c r="F47" s="523" t="s">
        <v>82</v>
      </c>
      <c r="G47" s="523"/>
      <c r="H47" s="523" t="s">
        <v>140</v>
      </c>
      <c r="I47" s="523"/>
      <c r="J47" s="523" t="s">
        <v>141</v>
      </c>
      <c r="K47" s="523"/>
      <c r="L47" s="523" t="s">
        <v>400</v>
      </c>
      <c r="M47" s="523"/>
      <c r="N47" s="523"/>
      <c r="O47" s="523"/>
      <c r="P47" s="523"/>
      <c r="Q47" s="523"/>
      <c r="R47" s="523"/>
      <c r="S47" s="523"/>
      <c r="T47" s="523"/>
      <c r="U47" s="523"/>
      <c r="V47" s="523" t="s">
        <v>117</v>
      </c>
      <c r="W47" s="523"/>
      <c r="X47" s="523"/>
      <c r="Y47" s="523"/>
      <c r="Z47" s="523"/>
      <c r="AA47" s="523" t="s">
        <v>142</v>
      </c>
      <c r="AB47" s="523"/>
      <c r="AC47" s="523"/>
      <c r="AD47" s="523"/>
      <c r="AE47" s="523"/>
      <c r="AF47" s="523"/>
    </row>
    <row r="48" spans="1:32" s="367" customFormat="1" ht="36" customHeight="1">
      <c r="A48" s="541"/>
      <c r="B48" s="662"/>
      <c r="C48" s="663"/>
      <c r="D48" s="523"/>
      <c r="E48" s="523"/>
      <c r="F48" s="523"/>
      <c r="G48" s="523"/>
      <c r="H48" s="523"/>
      <c r="I48" s="523"/>
      <c r="J48" s="523"/>
      <c r="K48" s="523"/>
      <c r="L48" s="523" t="s">
        <v>107</v>
      </c>
      <c r="M48" s="523"/>
      <c r="N48" s="523" t="s">
        <v>110</v>
      </c>
      <c r="O48" s="523"/>
      <c r="P48" s="523" t="s">
        <v>111</v>
      </c>
      <c r="Q48" s="523"/>
      <c r="R48" s="523"/>
      <c r="S48" s="523"/>
      <c r="T48" s="523"/>
      <c r="U48" s="523"/>
      <c r="V48" s="523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</row>
    <row r="49" spans="1:32" s="368" customFormat="1" ht="91.5" customHeight="1">
      <c r="A49" s="541"/>
      <c r="B49" s="586"/>
      <c r="C49" s="588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 t="s">
        <v>108</v>
      </c>
      <c r="Q49" s="523"/>
      <c r="R49" s="523" t="s">
        <v>109</v>
      </c>
      <c r="S49" s="523"/>
      <c r="T49" s="523" t="s">
        <v>344</v>
      </c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</row>
    <row r="50" spans="1:32" s="367" customFormat="1" ht="26.25" customHeight="1">
      <c r="A50" s="22">
        <v>1</v>
      </c>
      <c r="B50" s="521">
        <v>2</v>
      </c>
      <c r="C50" s="522"/>
      <c r="D50" s="523">
        <v>3</v>
      </c>
      <c r="E50" s="523"/>
      <c r="F50" s="523">
        <v>4</v>
      </c>
      <c r="G50" s="523"/>
      <c r="H50" s="523">
        <v>5</v>
      </c>
      <c r="I50" s="523"/>
      <c r="J50" s="523">
        <v>6</v>
      </c>
      <c r="K50" s="523"/>
      <c r="L50" s="521">
        <v>7</v>
      </c>
      <c r="M50" s="522"/>
      <c r="N50" s="521">
        <v>8</v>
      </c>
      <c r="O50" s="522"/>
      <c r="P50" s="523">
        <v>9</v>
      </c>
      <c r="Q50" s="523"/>
      <c r="R50" s="541">
        <v>10</v>
      </c>
      <c r="S50" s="541"/>
      <c r="T50" s="523">
        <v>11</v>
      </c>
      <c r="U50" s="523"/>
      <c r="V50" s="523">
        <v>12</v>
      </c>
      <c r="W50" s="523"/>
      <c r="X50" s="523"/>
      <c r="Y50" s="523"/>
      <c r="Z50" s="523"/>
      <c r="AA50" s="523">
        <v>13</v>
      </c>
      <c r="AB50" s="523"/>
      <c r="AC50" s="523"/>
      <c r="AD50" s="523"/>
      <c r="AE50" s="523"/>
      <c r="AF50" s="523"/>
    </row>
    <row r="51" spans="1:32" s="367" customFormat="1" ht="40.5" customHeight="1">
      <c r="A51" s="22">
        <v>1</v>
      </c>
      <c r="B51" s="667"/>
      <c r="C51" s="668"/>
      <c r="D51" s="628"/>
      <c r="E51" s="628"/>
      <c r="F51" s="516"/>
      <c r="G51" s="516"/>
      <c r="H51" s="664"/>
      <c r="I51" s="664"/>
      <c r="J51" s="664"/>
      <c r="K51" s="664"/>
      <c r="L51" s="669"/>
      <c r="M51" s="670"/>
      <c r="N51" s="669"/>
      <c r="O51" s="670"/>
      <c r="P51" s="664"/>
      <c r="Q51" s="664"/>
      <c r="R51" s="664"/>
      <c r="S51" s="664"/>
      <c r="T51" s="664"/>
      <c r="U51" s="664"/>
      <c r="V51" s="665"/>
      <c r="W51" s="665"/>
      <c r="X51" s="665"/>
      <c r="Y51" s="665"/>
      <c r="Z51" s="665"/>
      <c r="AA51" s="666"/>
      <c r="AB51" s="666"/>
      <c r="AC51" s="666"/>
      <c r="AD51" s="666"/>
      <c r="AE51" s="666"/>
      <c r="AF51" s="666"/>
    </row>
    <row r="52" spans="1:32" s="367" customFormat="1" ht="9.75" hidden="1" customHeight="1">
      <c r="A52" s="369"/>
      <c r="B52" s="680"/>
      <c r="C52" s="681"/>
      <c r="D52" s="628"/>
      <c r="E52" s="628"/>
      <c r="F52" s="516"/>
      <c r="G52" s="516"/>
      <c r="H52" s="516"/>
      <c r="I52" s="516"/>
      <c r="J52" s="516"/>
      <c r="K52" s="516"/>
      <c r="L52" s="509"/>
      <c r="M52" s="511"/>
      <c r="N52" s="509"/>
      <c r="O52" s="511"/>
      <c r="P52" s="516"/>
      <c r="Q52" s="516"/>
      <c r="R52" s="516"/>
      <c r="S52" s="516"/>
      <c r="T52" s="516"/>
      <c r="U52" s="516"/>
      <c r="V52" s="679"/>
      <c r="W52" s="679"/>
      <c r="X52" s="679"/>
      <c r="Y52" s="679"/>
      <c r="Z52" s="679"/>
      <c r="AA52" s="666"/>
      <c r="AB52" s="666"/>
      <c r="AC52" s="666"/>
      <c r="AD52" s="666"/>
      <c r="AE52" s="666"/>
      <c r="AF52" s="666"/>
    </row>
    <row r="53" spans="1:32" s="367" customFormat="1" ht="30" customHeight="1">
      <c r="A53" s="676" t="s">
        <v>34</v>
      </c>
      <c r="B53" s="677"/>
      <c r="C53" s="677"/>
      <c r="D53" s="677"/>
      <c r="E53" s="678"/>
      <c r="F53" s="530">
        <f>SUM(F51:F52)</f>
        <v>0</v>
      </c>
      <c r="G53" s="530"/>
      <c r="H53" s="530">
        <f>SUM(H51:H52)</f>
        <v>0</v>
      </c>
      <c r="I53" s="530"/>
      <c r="J53" s="530">
        <f>SUM(J51:J52)</f>
        <v>0</v>
      </c>
      <c r="K53" s="530"/>
      <c r="L53" s="530"/>
      <c r="M53" s="530"/>
      <c r="N53" s="530"/>
      <c r="O53" s="530"/>
      <c r="P53" s="530"/>
      <c r="Q53" s="530"/>
      <c r="R53" s="530"/>
      <c r="S53" s="530"/>
      <c r="T53" s="530"/>
      <c r="U53" s="530"/>
      <c r="V53" s="673"/>
      <c r="W53" s="673"/>
      <c r="X53" s="673"/>
      <c r="Y53" s="673"/>
      <c r="Z53" s="673"/>
      <c r="AA53" s="562"/>
      <c r="AB53" s="562"/>
      <c r="AC53" s="562"/>
      <c r="AD53" s="562"/>
      <c r="AE53" s="562"/>
      <c r="AF53" s="562"/>
    </row>
    <row r="54" spans="1:32" ht="15" customHeight="1">
      <c r="A54" s="363"/>
      <c r="B54" s="363"/>
      <c r="C54" s="363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1:32" ht="15" customHeight="1">
      <c r="A55" s="363"/>
      <c r="B55" s="363"/>
      <c r="C55" s="363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1:32" s="373" customFormat="1" ht="22.5" customHeight="1">
      <c r="A56" s="370"/>
      <c r="B56" s="674" t="s">
        <v>289</v>
      </c>
      <c r="C56" s="674"/>
      <c r="D56" s="674"/>
      <c r="E56" s="674"/>
      <c r="F56" s="674"/>
      <c r="G56" s="674"/>
      <c r="H56" s="371"/>
      <c r="I56" s="371"/>
      <c r="J56" s="371"/>
      <c r="K56" s="371"/>
      <c r="L56" s="371"/>
      <c r="M56" s="675" t="s">
        <v>106</v>
      </c>
      <c r="N56" s="675"/>
      <c r="O56" s="675"/>
      <c r="P56" s="675"/>
      <c r="Q56" s="675"/>
      <c r="R56" s="371"/>
      <c r="S56" s="371"/>
      <c r="T56" s="371"/>
      <c r="U56" s="371"/>
      <c r="V56" s="371"/>
      <c r="W56" s="674" t="s">
        <v>356</v>
      </c>
      <c r="X56" s="674"/>
      <c r="Y56" s="674"/>
      <c r="Z56" s="674"/>
      <c r="AA56" s="674"/>
      <c r="AB56" s="372"/>
      <c r="AC56" s="372"/>
      <c r="AD56" s="372"/>
      <c r="AE56" s="372"/>
      <c r="AF56" s="372"/>
    </row>
    <row r="57" spans="1:32" s="305" customFormat="1" ht="20.25" customHeight="1">
      <c r="B57" s="506" t="s">
        <v>45</v>
      </c>
      <c r="C57" s="506"/>
      <c r="D57" s="506"/>
      <c r="E57" s="506"/>
      <c r="F57" s="506"/>
      <c r="G57" s="506"/>
      <c r="H57" s="374"/>
      <c r="I57" s="374"/>
      <c r="J57" s="374"/>
      <c r="K57" s="374"/>
      <c r="L57" s="374"/>
      <c r="M57" s="506" t="s">
        <v>46</v>
      </c>
      <c r="N57" s="506"/>
      <c r="O57" s="506"/>
      <c r="P57" s="506"/>
      <c r="Q57" s="506"/>
      <c r="V57" s="237"/>
      <c r="W57" s="506" t="s">
        <v>69</v>
      </c>
      <c r="X57" s="506"/>
      <c r="Y57" s="506"/>
      <c r="Z57" s="506"/>
      <c r="AA57" s="506"/>
    </row>
    <row r="58" spans="1:32" s="304" customFormat="1">
      <c r="F58" s="38"/>
      <c r="G58" s="38"/>
      <c r="H58" s="38"/>
      <c r="I58" s="38"/>
      <c r="J58" s="38"/>
      <c r="K58" s="38"/>
      <c r="L58" s="38"/>
      <c r="Q58" s="38"/>
      <c r="R58" s="38"/>
      <c r="S58" s="38"/>
      <c r="T58" s="38"/>
      <c r="X58" s="38"/>
      <c r="Y58" s="38"/>
      <c r="Z58" s="38"/>
      <c r="AA58" s="38"/>
    </row>
    <row r="59" spans="1:32">
      <c r="C59" s="375"/>
      <c r="D59" s="375"/>
      <c r="E59" s="375"/>
      <c r="F59" s="375"/>
      <c r="G59" s="375"/>
      <c r="H59" s="375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5"/>
      <c r="V59" s="375"/>
    </row>
    <row r="60" spans="1:32" s="672" customFormat="1" ht="13.2">
      <c r="A60" s="671" t="s">
        <v>162</v>
      </c>
    </row>
    <row r="61" spans="1:32"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</row>
    <row r="62" spans="1:32">
      <c r="C62" s="377"/>
    </row>
    <row r="65" spans="3:3">
      <c r="C65" s="378"/>
    </row>
    <row r="66" spans="3:3">
      <c r="C66" s="378"/>
    </row>
    <row r="67" spans="3:3">
      <c r="C67" s="378"/>
    </row>
    <row r="68" spans="3:3">
      <c r="C68" s="378"/>
    </row>
    <row r="69" spans="3:3">
      <c r="C69" s="378"/>
    </row>
    <row r="70" spans="3:3">
      <c r="C70" s="378"/>
    </row>
    <row r="71" spans="3:3">
      <c r="C71" s="378"/>
    </row>
  </sheetData>
  <sheetProtection algorithmName="SHA-512" hashValue="IS61lo8eBjJ2LlVRZoiKcewt3jZSHk/C8x7pARUGMEQ9jiy3ygQTKzSrVDRPBM95IzNpXVaVaongWOyinqLfTA==" saltValue="zXcygvX2aKFLRX9dGTyjzQ==" spinCount="100000" sheet="1" objects="1" scenarios="1" selectLockedCells="1" selectUnlockedCells="1"/>
  <mergeCells count="196">
    <mergeCell ref="B26:L26"/>
    <mergeCell ref="B27:L27"/>
    <mergeCell ref="B38:L38"/>
    <mergeCell ref="B30:L30"/>
    <mergeCell ref="B34:L34"/>
    <mergeCell ref="B41:L41"/>
    <mergeCell ref="B57:G57"/>
    <mergeCell ref="M57:Q57"/>
    <mergeCell ref="W57:AA57"/>
    <mergeCell ref="N52:O52"/>
    <mergeCell ref="P52:Q52"/>
    <mergeCell ref="R52:S52"/>
    <mergeCell ref="T52:U52"/>
    <mergeCell ref="V52:Z52"/>
    <mergeCell ref="AA52:AF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A60:XFD60"/>
    <mergeCell ref="P53:Q53"/>
    <mergeCell ref="R53:S53"/>
    <mergeCell ref="T53:U53"/>
    <mergeCell ref="V53:Z53"/>
    <mergeCell ref="AA53:AF53"/>
    <mergeCell ref="B56:G56"/>
    <mergeCell ref="M56:Q56"/>
    <mergeCell ref="W56:AA56"/>
    <mergeCell ref="A53:E53"/>
    <mergeCell ref="F53:G53"/>
    <mergeCell ref="H53:I53"/>
    <mergeCell ref="J53:K53"/>
    <mergeCell ref="L53:M53"/>
    <mergeCell ref="N53:O53"/>
    <mergeCell ref="T51:U51"/>
    <mergeCell ref="V51:Z51"/>
    <mergeCell ref="AA51:AF51"/>
    <mergeCell ref="B51:C51"/>
    <mergeCell ref="D51:E51"/>
    <mergeCell ref="F51:G51"/>
    <mergeCell ref="H51:I51"/>
    <mergeCell ref="J51:K51"/>
    <mergeCell ref="L51:M51"/>
    <mergeCell ref="N50:O50"/>
    <mergeCell ref="P50:Q50"/>
    <mergeCell ref="R50:S50"/>
    <mergeCell ref="T50:U50"/>
    <mergeCell ref="V50:Z50"/>
    <mergeCell ref="AA50:AF50"/>
    <mergeCell ref="B50:C50"/>
    <mergeCell ref="D50:E50"/>
    <mergeCell ref="F50:G50"/>
    <mergeCell ref="H50:I50"/>
    <mergeCell ref="J50:K50"/>
    <mergeCell ref="L50:M50"/>
    <mergeCell ref="L48:M49"/>
    <mergeCell ref="N48:O49"/>
    <mergeCell ref="P48:U48"/>
    <mergeCell ref="P49:Q49"/>
    <mergeCell ref="R49:S49"/>
    <mergeCell ref="T49:U49"/>
    <mergeCell ref="AD46:AF46"/>
    <mergeCell ref="A47:A49"/>
    <mergeCell ref="B47:C49"/>
    <mergeCell ref="D47:E49"/>
    <mergeCell ref="F47:G49"/>
    <mergeCell ref="H47:I49"/>
    <mergeCell ref="J47:K49"/>
    <mergeCell ref="L47:U47"/>
    <mergeCell ref="V47:Z49"/>
    <mergeCell ref="AA47:AF49"/>
    <mergeCell ref="B24:L24"/>
    <mergeCell ref="B25:L25"/>
    <mergeCell ref="B40:L40"/>
    <mergeCell ref="A42:L42"/>
    <mergeCell ref="A43:L43"/>
    <mergeCell ref="Z22:Z23"/>
    <mergeCell ref="AA22:AA23"/>
    <mergeCell ref="AB22:AB23"/>
    <mergeCell ref="AC22:AC23"/>
    <mergeCell ref="T22:T23"/>
    <mergeCell ref="U22:U23"/>
    <mergeCell ref="V22:V23"/>
    <mergeCell ref="W22:W23"/>
    <mergeCell ref="X22:X23"/>
    <mergeCell ref="Y22:Y23"/>
    <mergeCell ref="N22:N23"/>
    <mergeCell ref="O22:O23"/>
    <mergeCell ref="P22:P23"/>
    <mergeCell ref="Q22:Q23"/>
    <mergeCell ref="R22:R23"/>
    <mergeCell ref="S22:S23"/>
    <mergeCell ref="B32:L32"/>
    <mergeCell ref="B35:L35"/>
    <mergeCell ref="B33:L33"/>
    <mergeCell ref="AD20:AF20"/>
    <mergeCell ref="A21:A23"/>
    <mergeCell ref="B21:L23"/>
    <mergeCell ref="M21:P21"/>
    <mergeCell ref="Q21:T21"/>
    <mergeCell ref="U21:X21"/>
    <mergeCell ref="Y21:AB21"/>
    <mergeCell ref="AC21:AF21"/>
    <mergeCell ref="M22:M23"/>
    <mergeCell ref="AF22:AF23"/>
    <mergeCell ref="AD22:AD23"/>
    <mergeCell ref="AE22:AE23"/>
    <mergeCell ref="Z20:AB20"/>
    <mergeCell ref="AA17:AC17"/>
    <mergeCell ref="AD17:AF17"/>
    <mergeCell ref="X15:Z15"/>
    <mergeCell ref="AA15:AC15"/>
    <mergeCell ref="AD15:AF15"/>
    <mergeCell ref="B16:C16"/>
    <mergeCell ref="D16:G16"/>
    <mergeCell ref="H16:O16"/>
    <mergeCell ref="P16:Q16"/>
    <mergeCell ref="R16:T16"/>
    <mergeCell ref="U16:W16"/>
    <mergeCell ref="X16:Z16"/>
    <mergeCell ref="X17:Z17"/>
    <mergeCell ref="AA14:AC14"/>
    <mergeCell ref="AD14:AF14"/>
    <mergeCell ref="B15:C15"/>
    <mergeCell ref="D15:G15"/>
    <mergeCell ref="H15:O15"/>
    <mergeCell ref="P15:Q15"/>
    <mergeCell ref="R15:T15"/>
    <mergeCell ref="U15:W15"/>
    <mergeCell ref="AA16:AC16"/>
    <mergeCell ref="AD16:AF16"/>
    <mergeCell ref="P12:Q13"/>
    <mergeCell ref="R12:Z12"/>
    <mergeCell ref="A8:Q8"/>
    <mergeCell ref="R8:T8"/>
    <mergeCell ref="U8:W8"/>
    <mergeCell ref="X8:Z8"/>
    <mergeCell ref="AA8:AC8"/>
    <mergeCell ref="AD8:AF8"/>
    <mergeCell ref="AA12:AC13"/>
    <mergeCell ref="AD12:AF13"/>
    <mergeCell ref="R13:T13"/>
    <mergeCell ref="U13:W13"/>
    <mergeCell ref="AA6:AC6"/>
    <mergeCell ref="A12:A13"/>
    <mergeCell ref="B12:C13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D12:G13"/>
    <mergeCell ref="H12:O13"/>
    <mergeCell ref="B39:L39"/>
    <mergeCell ref="B31:L31"/>
    <mergeCell ref="B37:L37"/>
    <mergeCell ref="B36:L36"/>
    <mergeCell ref="B28:L28"/>
    <mergeCell ref="B29:L29"/>
    <mergeCell ref="X5:Z5"/>
    <mergeCell ref="B6:C6"/>
    <mergeCell ref="D6:F6"/>
    <mergeCell ref="G6:Q6"/>
    <mergeCell ref="R6:T6"/>
    <mergeCell ref="U6:W6"/>
    <mergeCell ref="X6:Z6"/>
    <mergeCell ref="X13:Z13"/>
    <mergeCell ref="B14:C14"/>
    <mergeCell ref="D14:G14"/>
    <mergeCell ref="H14:O14"/>
    <mergeCell ref="P14:Q14"/>
    <mergeCell ref="R14:T14"/>
    <mergeCell ref="U14:W14"/>
    <mergeCell ref="X14:Z14"/>
    <mergeCell ref="A17:Q17"/>
    <mergeCell ref="R17:T17"/>
    <mergeCell ref="U17:W17"/>
  </mergeCells>
  <printOptions horizontalCentered="1"/>
  <pageMargins left="0.59055118110236227" right="0.59055118110236227" top="0.78740157480314965" bottom="0.59055118110236227" header="0" footer="0"/>
  <pageSetup paperSize="9" scale="33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D9" sqref="D9"/>
    </sheetView>
  </sheetViews>
  <sheetFormatPr defaultColWidth="9.109375" defaultRowHeight="13.2"/>
  <cols>
    <col min="1" max="1" width="42.44140625" style="135" customWidth="1"/>
    <col min="2" max="2" width="12.88671875" style="135" customWidth="1"/>
    <col min="3" max="3" width="19.6640625" style="135" customWidth="1"/>
    <col min="4" max="4" width="19" style="135" customWidth="1"/>
    <col min="5" max="6" width="18.109375" style="135" customWidth="1"/>
    <col min="7" max="8" width="18.44140625" style="135" customWidth="1"/>
    <col min="9" max="16384" width="9.109375" style="135"/>
  </cols>
  <sheetData>
    <row r="2" spans="1:8" ht="31.5" customHeight="1">
      <c r="G2" s="688" t="s">
        <v>173</v>
      </c>
      <c r="H2" s="688"/>
    </row>
    <row r="3" spans="1:8" ht="32.25" customHeight="1">
      <c r="A3" s="536" t="s">
        <v>373</v>
      </c>
      <c r="B3" s="536"/>
      <c r="C3" s="536"/>
      <c r="D3" s="536"/>
      <c r="E3" s="536"/>
      <c r="F3" s="536"/>
      <c r="G3" s="536"/>
      <c r="H3" s="536"/>
    </row>
    <row r="4" spans="1:8" ht="28.5" customHeight="1">
      <c r="A4" s="689" t="s">
        <v>228</v>
      </c>
      <c r="B4" s="689"/>
      <c r="C4" s="689"/>
      <c r="D4" s="689"/>
      <c r="E4" s="689"/>
      <c r="F4" s="689"/>
      <c r="G4" s="689"/>
      <c r="H4" s="689"/>
    </row>
    <row r="5" spans="1:8" ht="45.75" customHeight="1">
      <c r="A5" s="690" t="s">
        <v>102</v>
      </c>
      <c r="B5" s="489" t="s">
        <v>7</v>
      </c>
      <c r="C5" s="489" t="s">
        <v>187</v>
      </c>
      <c r="D5" s="489"/>
      <c r="E5" s="487" t="s">
        <v>400</v>
      </c>
      <c r="F5" s="487"/>
      <c r="G5" s="487"/>
      <c r="H5" s="487"/>
    </row>
    <row r="6" spans="1:8" ht="65.25" customHeight="1">
      <c r="A6" s="691"/>
      <c r="B6" s="489"/>
      <c r="C6" s="452" t="s">
        <v>374</v>
      </c>
      <c r="D6" s="452" t="s">
        <v>399</v>
      </c>
      <c r="E6" s="401" t="s">
        <v>96</v>
      </c>
      <c r="F6" s="401" t="s">
        <v>92</v>
      </c>
      <c r="G6" s="96" t="s">
        <v>99</v>
      </c>
      <c r="H6" s="96" t="s">
        <v>100</v>
      </c>
    </row>
    <row r="7" spans="1:8" ht="30" customHeight="1">
      <c r="A7" s="136">
        <v>1</v>
      </c>
      <c r="B7" s="401">
        <v>2</v>
      </c>
      <c r="C7" s="136">
        <v>3</v>
      </c>
      <c r="D7" s="401">
        <v>4</v>
      </c>
      <c r="E7" s="136">
        <v>5</v>
      </c>
      <c r="F7" s="401">
        <v>6</v>
      </c>
      <c r="G7" s="136">
        <v>7</v>
      </c>
      <c r="H7" s="401">
        <v>8</v>
      </c>
    </row>
    <row r="8" spans="1:8" ht="28.5" customHeight="1">
      <c r="A8" s="682" t="s">
        <v>212</v>
      </c>
      <c r="B8" s="683"/>
      <c r="C8" s="683"/>
      <c r="D8" s="683"/>
      <c r="E8" s="683"/>
      <c r="F8" s="683"/>
      <c r="G8" s="683"/>
      <c r="H8" s="684"/>
    </row>
    <row r="9" spans="1:8" ht="59.25" customHeight="1">
      <c r="A9" s="137" t="s">
        <v>307</v>
      </c>
      <c r="B9" s="274">
        <v>6000</v>
      </c>
      <c r="C9" s="444">
        <f>SUM(C11:C12)</f>
        <v>0</v>
      </c>
      <c r="D9" s="101">
        <f>SUM(D11:D12)</f>
        <v>4510</v>
      </c>
      <c r="E9" s="101">
        <f>SUM(E11:E12)</f>
        <v>0</v>
      </c>
      <c r="F9" s="101">
        <f>SUM(F11:F12)</f>
        <v>4510</v>
      </c>
      <c r="G9" s="101">
        <f>F9-E9</f>
        <v>4510</v>
      </c>
      <c r="H9" s="139"/>
    </row>
    <row r="10" spans="1:8" ht="39.75" customHeight="1">
      <c r="A10" s="685" t="s">
        <v>164</v>
      </c>
      <c r="B10" s="686"/>
      <c r="C10" s="686"/>
      <c r="D10" s="686"/>
      <c r="E10" s="686"/>
      <c r="F10" s="686"/>
      <c r="G10" s="686"/>
      <c r="H10" s="687"/>
    </row>
    <row r="11" spans="1:8" ht="81" customHeight="1">
      <c r="A11" s="107" t="s">
        <v>165</v>
      </c>
      <c r="B11" s="138">
        <v>6010</v>
      </c>
      <c r="C11" s="443"/>
      <c r="D11" s="105">
        <f>F11</f>
        <v>4510</v>
      </c>
      <c r="E11" s="105"/>
      <c r="F11" s="105">
        <f>'Розшифровка до Статутного'!E7</f>
        <v>4510</v>
      </c>
      <c r="G11" s="105">
        <f>F11-E11</f>
        <v>4510</v>
      </c>
      <c r="H11" s="140"/>
    </row>
    <row r="12" spans="1:8" ht="63.75" customHeight="1">
      <c r="A12" s="107" t="s">
        <v>166</v>
      </c>
      <c r="B12" s="141">
        <v>6020</v>
      </c>
      <c r="C12" s="123"/>
      <c r="D12" s="123"/>
      <c r="E12" s="123"/>
      <c r="F12" s="123"/>
      <c r="G12" s="123"/>
      <c r="H12" s="140"/>
    </row>
    <row r="13" spans="1:8" ht="35.25" customHeight="1">
      <c r="A13" s="142"/>
      <c r="B13" s="143"/>
      <c r="C13" s="144"/>
      <c r="D13" s="144"/>
      <c r="E13" s="144"/>
      <c r="F13" s="144"/>
      <c r="G13" s="144"/>
      <c r="H13" s="145"/>
    </row>
    <row r="14" spans="1:8" s="275" customFormat="1" ht="41.25" customHeight="1">
      <c r="A14" s="255" t="s">
        <v>289</v>
      </c>
      <c r="B14" s="256"/>
      <c r="C14" s="507" t="s">
        <v>90</v>
      </c>
      <c r="D14" s="507"/>
      <c r="E14" s="257"/>
      <c r="F14" s="485" t="s">
        <v>356</v>
      </c>
      <c r="G14" s="485"/>
      <c r="H14" s="485"/>
    </row>
    <row r="15" spans="1:8" s="276" customFormat="1" ht="15.6">
      <c r="A15" s="220" t="s">
        <v>45</v>
      </c>
      <c r="B15" s="221"/>
      <c r="C15" s="481" t="s">
        <v>46</v>
      </c>
      <c r="D15" s="481"/>
      <c r="E15" s="221"/>
      <c r="F15" s="482" t="s">
        <v>115</v>
      </c>
      <c r="G15" s="482"/>
      <c r="H15" s="482"/>
    </row>
    <row r="16" spans="1:8">
      <c r="A16" s="146"/>
      <c r="B16" s="146"/>
      <c r="C16" s="146"/>
      <c r="D16" s="146"/>
      <c r="E16" s="146"/>
      <c r="F16" s="146"/>
      <c r="G16" s="146"/>
      <c r="H16" s="146"/>
    </row>
    <row r="17" spans="1:8">
      <c r="A17" s="146"/>
      <c r="B17" s="146"/>
      <c r="C17" s="146"/>
      <c r="D17" s="146"/>
      <c r="E17" s="146"/>
      <c r="F17" s="146"/>
      <c r="G17" s="146"/>
      <c r="H17" s="146"/>
    </row>
    <row r="18" spans="1:8" ht="3" customHeight="1">
      <c r="A18" s="146"/>
      <c r="B18" s="146"/>
      <c r="C18" s="146"/>
      <c r="D18" s="146"/>
      <c r="E18" s="146"/>
      <c r="F18" s="146"/>
      <c r="G18" s="146"/>
      <c r="H18" s="146"/>
    </row>
  </sheetData>
  <sheetProtection algorithmName="SHA-512" hashValue="ntrDeNnifN0SmyCnihSwCzhKQXhKsTw4OIlvcz6Kxqpfeb1hDzot6cR1DEGSCyOWu1JOu6i92K0cj+oRNgVjkw==" saltValue="706eZX/sgiK1NXDGKD93Wg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2025-11-15T08:42:54Z</cp:lastPrinted>
  <dcterms:created xsi:type="dcterms:W3CDTF">2003-03-13T16:00:22Z</dcterms:created>
  <dcterms:modified xsi:type="dcterms:W3CDTF">2026-01-20T09:27:07Z</dcterms:modified>
</cp:coreProperties>
</file>